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10680"/>
  </bookViews>
  <sheets>
    <sheet name="Inventory" sheetId="1" r:id="rId1"/>
    <sheet name="Sheet2" sheetId="2" state="hidden" r:id="rId2"/>
    <sheet name="Sheet3" sheetId="3" state="hidden" r:id="rId3"/>
    <sheet name="Vendors- 1st Quarter Expenses" sheetId="7" r:id="rId4"/>
    <sheet name="Customers" sheetId="5" r:id="rId5"/>
    <sheet name="Employees" sheetId="6" r:id="rId6"/>
    <sheet name="Bank Loans- " sheetId="13" r:id="rId7"/>
    <sheet name="Chart 1" sheetId="11" r:id="rId8"/>
    <sheet name="Chart 2" sheetId="12" r:id="rId9"/>
    <sheet name="Additional Functions used" sheetId="10" r:id="rId10"/>
  </sheets>
  <definedNames>
    <definedName name="_xlnm._FilterDatabase" localSheetId="3" hidden="1">'Vendors- 1st Quarter Expenses'!$A$1:$J$15</definedName>
    <definedName name="_xlnm.Criteria" localSheetId="3">'Vendors- 1st Quarter Expenses'!$A$53:$A$54</definedName>
    <definedName name="_xlnm.Extract" localSheetId="3">'Vendors- 1st Quarter Expenses'!$A$57:$J$57</definedName>
    <definedName name="_xlnm.Print_Titles" localSheetId="0">Inventory!$1:$1</definedName>
  </definedNames>
  <calcPr calcId="124519"/>
</workbook>
</file>

<file path=xl/calcChain.xml><?xml version="1.0" encoding="utf-8"?>
<calcChain xmlns="http://schemas.openxmlformats.org/spreadsheetml/2006/main">
  <c r="B10" i="13"/>
  <c r="F7"/>
  <c r="G7" s="1"/>
  <c r="H7" s="1"/>
  <c r="H6"/>
  <c r="G6"/>
  <c r="F6"/>
  <c r="B15" i="5"/>
  <c r="B16"/>
  <c r="B17"/>
  <c r="B14"/>
  <c r="H4" i="13"/>
  <c r="H5"/>
  <c r="H3"/>
  <c r="G4"/>
  <c r="G5"/>
  <c r="G3"/>
  <c r="F4"/>
  <c r="F5"/>
  <c r="F3"/>
  <c r="J3" i="6"/>
  <c r="K3" s="1"/>
  <c r="J4"/>
  <c r="K4" s="1"/>
  <c r="J5"/>
  <c r="K5" s="1"/>
  <c r="J6"/>
  <c r="K6" s="1"/>
  <c r="J7"/>
  <c r="K7" s="1"/>
  <c r="J8"/>
  <c r="K8" s="1"/>
  <c r="J9"/>
  <c r="K9" s="1"/>
  <c r="J10"/>
  <c r="K10" s="1"/>
  <c r="J11"/>
  <c r="K11" s="1"/>
  <c r="J2"/>
  <c r="B16" s="1"/>
  <c r="K2" l="1"/>
  <c r="B15"/>
  <c r="B14"/>
  <c r="G3" i="5" l="1"/>
  <c r="H3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2"/>
  <c r="H2" s="1"/>
  <c r="H15" i="7"/>
  <c r="I15"/>
  <c r="G15"/>
  <c r="B27" s="1"/>
  <c r="M2" i="12"/>
  <c r="L2"/>
  <c r="K2"/>
  <c r="I2"/>
  <c r="J2"/>
  <c r="H2"/>
  <c r="G2"/>
  <c r="F2"/>
  <c r="E2"/>
  <c r="D2"/>
  <c r="C15" i="11"/>
  <c r="D15"/>
  <c r="B15"/>
  <c r="B18" i="7"/>
  <c r="B21"/>
  <c r="J4"/>
  <c r="J5"/>
  <c r="J6"/>
  <c r="J7"/>
  <c r="J8"/>
  <c r="J9"/>
  <c r="J2"/>
  <c r="J10"/>
  <c r="J11"/>
  <c r="J12"/>
  <c r="J13"/>
  <c r="B24" s="1"/>
  <c r="J14"/>
  <c r="J3"/>
  <c r="D52" i="1"/>
  <c r="E52"/>
  <c r="C52"/>
  <c r="D51"/>
  <c r="E51"/>
  <c r="C51"/>
  <c r="D50"/>
  <c r="E50"/>
  <c r="C50"/>
  <c r="E49"/>
  <c r="D49"/>
  <c r="C49"/>
  <c r="J15" i="7" l="1"/>
</calcChain>
</file>

<file path=xl/comments1.xml><?xml version="1.0" encoding="utf-8"?>
<comments xmlns="http://schemas.openxmlformats.org/spreadsheetml/2006/main">
  <authors>
    <author xml:space="preserve"> 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Utility Bill</t>
        </r>
      </text>
    </comment>
    <comment ref="A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Utility Bill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Utility Bill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 xml:space="preserve"> My second favorite vendor to purchase Balloons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 :
My favorite Vendor to purchase balloons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Utility Bill</t>
        </r>
      </text>
    </comment>
    <comment ref="A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Utility Bill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Utility Bill</t>
        </r>
      </text>
    </comment>
  </commentList>
</comments>
</file>

<file path=xl/sharedStrings.xml><?xml version="1.0" encoding="utf-8"?>
<sst xmlns="http://schemas.openxmlformats.org/spreadsheetml/2006/main" count="483" uniqueCount="303">
  <si>
    <t>Item</t>
  </si>
  <si>
    <t>Description</t>
  </si>
  <si>
    <t>Balloons</t>
  </si>
  <si>
    <t>Balloons:Holiday</t>
  </si>
  <si>
    <t>Balloons:Solid Color</t>
  </si>
  <si>
    <t>Balloons:Special Occacion</t>
  </si>
  <si>
    <t>Balloons:Theme Party</t>
  </si>
  <si>
    <t>Bowls</t>
  </si>
  <si>
    <t>Bowls:Black Plastic</t>
  </si>
  <si>
    <t>Bowls:Clear Plastic Bowl</t>
  </si>
  <si>
    <t>Cups</t>
  </si>
  <si>
    <t>Cups:Paper Cups</t>
  </si>
  <si>
    <t>Cups:Plastic cups</t>
  </si>
  <si>
    <t>Cups:Theme Party paper cups</t>
  </si>
  <si>
    <t>Custom and Accessories</t>
  </si>
  <si>
    <t>Custom and Accessories:Children's custom</t>
  </si>
  <si>
    <t>Custom and Accessories:Men's Custom</t>
  </si>
  <si>
    <t>Custom and Accessories:Women's Custom</t>
  </si>
  <si>
    <t>Invitation Accessories</t>
  </si>
  <si>
    <t>Invitation Accessories:Stickers</t>
  </si>
  <si>
    <t>Invitation Accessories:Thank you Notes</t>
  </si>
  <si>
    <t>Invitations</t>
  </si>
  <si>
    <t>Invitations:Birthday Invitation</t>
  </si>
  <si>
    <t>Invitations:Custom Invitations</t>
  </si>
  <si>
    <t>Invitations:Holiday Invitation</t>
  </si>
  <si>
    <t>Invitations:Theme Party Invitations</t>
  </si>
  <si>
    <t>Plates</t>
  </si>
  <si>
    <t>Plates:Disney Plates</t>
  </si>
  <si>
    <t>Plates:Floral plates</t>
  </si>
  <si>
    <t>Plates:Graphic Plates</t>
  </si>
  <si>
    <t>Plates:Theme Party</t>
  </si>
  <si>
    <t>Tablecovers</t>
  </si>
  <si>
    <t>Tablecovers:Floral Table Covers</t>
  </si>
  <si>
    <t>Tablecovers:Graphic Table Covers</t>
  </si>
  <si>
    <t>Tablecovers:Theme party table covers</t>
  </si>
  <si>
    <t>Trays</t>
  </si>
  <si>
    <t>Trays:Black Plastic</t>
  </si>
  <si>
    <t>Trays:Clear Plastic</t>
  </si>
  <si>
    <t>Trays:Gold Plastic</t>
  </si>
  <si>
    <t>Trays:Silver Metal</t>
  </si>
  <si>
    <t>Trays:White Plastic</t>
  </si>
  <si>
    <t>Utensils</t>
  </si>
  <si>
    <t>Utensils:Clear plastic  Fork</t>
  </si>
  <si>
    <t>Utensils:Clear Plastic Knife</t>
  </si>
  <si>
    <t>Utensils:Clear Plastic Spoon</t>
  </si>
  <si>
    <t>Utensils:Color Plastic ware</t>
  </si>
  <si>
    <t>Utensils:Silver Look Fork</t>
  </si>
  <si>
    <t>Utensils:Silver look Knife</t>
  </si>
  <si>
    <t>Utensils:Silver look Spoon</t>
  </si>
  <si>
    <t>Valentine's day, Halloween, 4th of July, Easter, Thanksgiving, Christmas, and more</t>
  </si>
  <si>
    <t>Mylar and Latex</t>
  </si>
  <si>
    <t>Wedding, Anniversary,Graduation,Bridal shower,</t>
  </si>
  <si>
    <t>Sports,Disco, Fiesta,Hollywood, Disney and more</t>
  </si>
  <si>
    <t>Decorative bowls</t>
  </si>
  <si>
    <t>Black Plastic</t>
  </si>
  <si>
    <t>Plastic Bowls Different sizes</t>
  </si>
  <si>
    <t>Cups with a variety of designs and colors</t>
  </si>
  <si>
    <t>Different designs and colors</t>
  </si>
  <si>
    <t>Plastic cups in different colors</t>
  </si>
  <si>
    <t>Princes, Safari, Fiesta, pirates and more</t>
  </si>
  <si>
    <t>Boys, Girls, Toddlers, Infants customs</t>
  </si>
  <si>
    <t>Superheroes, horror, animals, sports, pirates and more</t>
  </si>
  <si>
    <t>Funny, Animal, Sexy,Holiday, Fairies, Angel and Devil customs, and more</t>
  </si>
  <si>
    <t>Note and thank you cards,</t>
  </si>
  <si>
    <t>New baby, Thank you ,</t>
  </si>
  <si>
    <t>Funny thank you cards, Simple stated thank you cards, Stylish statement thank you cards</t>
  </si>
  <si>
    <t>Happy Birthday invitation for boys, girls, sweet 16, 30th, 40th, 50th and more.</t>
  </si>
  <si>
    <t>Girls, Boys, Disney Invitations, 1st birthday invitations, Sweet 16, Teen invitations, Surprise party invitations</t>
  </si>
  <si>
    <t>Invitations for every special occasion</t>
  </si>
  <si>
    <t>Halloween, Christmas, New year's, and more</t>
  </si>
  <si>
    <t>Floral, Cocktail, Sports,</t>
  </si>
  <si>
    <t>Small and large plates in a variety of designs and colors</t>
  </si>
  <si>
    <t>Mickey Mouse, Snow white, Cinderella, and more</t>
  </si>
  <si>
    <t>Graphic Plates in a variety of colors</t>
  </si>
  <si>
    <t>Fiesta, Sports, and more</t>
  </si>
  <si>
    <t>Different designs, shapes, colors</t>
  </si>
  <si>
    <t>Floral Table Covers</t>
  </si>
  <si>
    <t>Graphic designs</t>
  </si>
  <si>
    <t>Pirates, Superman, Safari, Sports and more</t>
  </si>
  <si>
    <t>Black plastic</t>
  </si>
  <si>
    <t>Clear Plastic</t>
  </si>
  <si>
    <t>Gold Plastic</t>
  </si>
  <si>
    <t>Silver Metal</t>
  </si>
  <si>
    <t>White Plastic</t>
  </si>
  <si>
    <t>Clear plastic</t>
  </si>
  <si>
    <t>Clear Plastic Knife</t>
  </si>
  <si>
    <t>Clear Plastic Spoon</t>
  </si>
  <si>
    <t>Fork, Spoon, Knife in blue, yellow, green , pink, red, and more</t>
  </si>
  <si>
    <t>Silver Look Fork</t>
  </si>
  <si>
    <t>Silver look Knife</t>
  </si>
  <si>
    <t>Silver look Spoon</t>
  </si>
  <si>
    <t>Address</t>
  </si>
  <si>
    <t>Contact</t>
  </si>
  <si>
    <t>Phone</t>
  </si>
  <si>
    <t>Fax</t>
  </si>
  <si>
    <t>CA Water Co</t>
  </si>
  <si>
    <t>Creative Innovations Inc.</t>
  </si>
  <si>
    <t>Edison Electricity</t>
  </si>
  <si>
    <t>Endless Party Supplies</t>
  </si>
  <si>
    <t>Gramke's Party Supply</t>
  </si>
  <si>
    <t>Guzman's Balloons</t>
  </si>
  <si>
    <t>J &amp; R Wholesale Balloon Distributors</t>
  </si>
  <si>
    <t>Party Deco</t>
  </si>
  <si>
    <t>Party Supplies of Southern CA</t>
  </si>
  <si>
    <t>Party Works</t>
  </si>
  <si>
    <t>Salinas's Balloons</t>
  </si>
  <si>
    <t>Scotty's Party Supplies</t>
  </si>
  <si>
    <t>Jenny Smith</t>
  </si>
  <si>
    <t>William Cantaderio</t>
  </si>
  <si>
    <t>David Gramke</t>
  </si>
  <si>
    <t>Helder Guzman</t>
  </si>
  <si>
    <t>David M Johnson</t>
  </si>
  <si>
    <t>Larry Kaplan</t>
  </si>
  <si>
    <t>Jim Brenner</t>
  </si>
  <si>
    <t>Glory Salinas</t>
  </si>
  <si>
    <t>Mike White</t>
  </si>
  <si>
    <t>313-645-6545</t>
  </si>
  <si>
    <t>714-365-5484</t>
  </si>
  <si>
    <t>714-654-7988</t>
  </si>
  <si>
    <t>714-292-3988</t>
  </si>
  <si>
    <t>714-265-8795</t>
  </si>
  <si>
    <t>949-357-7888</t>
  </si>
  <si>
    <t>949-888-8788</t>
  </si>
  <si>
    <t>714-354-7888</t>
  </si>
  <si>
    <t>714-657-5552</t>
  </si>
  <si>
    <t>714-356-5759</t>
  </si>
  <si>
    <t>313-657-3555</t>
  </si>
  <si>
    <t>714-365-5783</t>
  </si>
  <si>
    <t>714-657-9878</t>
  </si>
  <si>
    <t>714-292-6355</t>
  </si>
  <si>
    <t>714-364-2868</t>
  </si>
  <si>
    <t>949-687-9878</t>
  </si>
  <si>
    <t>949-878-7897</t>
  </si>
  <si>
    <t>714-354-7989</t>
  </si>
  <si>
    <t>714-657-5334</t>
  </si>
  <si>
    <t>714-686-2576</t>
  </si>
  <si>
    <t>Employee</t>
  </si>
  <si>
    <t>SS No.</t>
  </si>
  <si>
    <t>Email</t>
  </si>
  <si>
    <t>Date of Birth</t>
  </si>
  <si>
    <t>Cellular</t>
  </si>
  <si>
    <t>Brandon Johnson</t>
  </si>
  <si>
    <t>Christy Kiew</t>
  </si>
  <si>
    <t>Cindie S Henkel</t>
  </si>
  <si>
    <t>Gloria Miller</t>
  </si>
  <si>
    <t>Jannette Del Valle</t>
  </si>
  <si>
    <t>Jenny c Chau</t>
  </si>
  <si>
    <t>Kwang Chang</t>
  </si>
  <si>
    <t>Milton Valle</t>
  </si>
  <si>
    <t>Morena Zavala</t>
  </si>
  <si>
    <t>Patrick s Masterson</t>
  </si>
  <si>
    <t>714-771-7439</t>
  </si>
  <si>
    <t>645-87-8987</t>
  </si>
  <si>
    <t>658-78-7777</t>
  </si>
  <si>
    <t>654-64-6878</t>
  </si>
  <si>
    <t>645-67-6666</t>
  </si>
  <si>
    <t>648-89-6666</t>
  </si>
  <si>
    <t>654 Irvine Blvd Irvine, CA 96794</t>
  </si>
  <si>
    <t>985 Garden Grove Blvd Garden Grove, CA 92797</t>
  </si>
  <si>
    <t>984 Tustin Ave Tustin, CA 98749</t>
  </si>
  <si>
    <t>8978 Chapman Ave Orange, CA 92869</t>
  </si>
  <si>
    <t>896 Aneheim Blvd Aneheim, CA 98798</t>
  </si>
  <si>
    <t>6854 Westminester Blvd Westminester, CA 96278</t>
  </si>
  <si>
    <t>9878 Prospect Street Garden Grove, CA 98798</t>
  </si>
  <si>
    <t>3510 E. Berkshire Orange, CA 92869</t>
  </si>
  <si>
    <t>879 Fay Lane Rd Aneheim, CA, CA 98789</t>
  </si>
  <si>
    <t>6556 Long Beach Blvd Long Beach, CA 92967</t>
  </si>
  <si>
    <t>brandonjohnson@gmail.com</t>
  </si>
  <si>
    <t>cindiekenkel@gmail.com</t>
  </si>
  <si>
    <t>gloriamiller@gmail.com</t>
  </si>
  <si>
    <t>jannettevalle@gmail.com</t>
  </si>
  <si>
    <t>jennychau@hotmail.com</t>
  </si>
  <si>
    <t>kwangcheng@gmail.com</t>
  </si>
  <si>
    <t>milton.valle@hotmail.com</t>
  </si>
  <si>
    <t>morenazavala@gmail.com</t>
  </si>
  <si>
    <t>patrickmasterson@gmail.com</t>
  </si>
  <si>
    <t>Quantity</t>
  </si>
  <si>
    <t>All kind of balloons</t>
  </si>
  <si>
    <t>All kind of trays</t>
  </si>
  <si>
    <t>Sell Price Per Unit</t>
  </si>
  <si>
    <t xml:space="preserve">TOTALS </t>
  </si>
  <si>
    <t>AVERAGE</t>
  </si>
  <si>
    <t>Original Cost Per Unit</t>
  </si>
  <si>
    <t>Max</t>
  </si>
  <si>
    <t>Min</t>
  </si>
  <si>
    <t>Customer</t>
  </si>
  <si>
    <t>Bill to</t>
  </si>
  <si>
    <t>Blanca Balcazar</t>
  </si>
  <si>
    <t>Clara Stella</t>
  </si>
  <si>
    <t>Claudia Stella</t>
  </si>
  <si>
    <t>Gaby Bell</t>
  </si>
  <si>
    <t>Jenny Brown</t>
  </si>
  <si>
    <t>Josie Ah-chong</t>
  </si>
  <si>
    <t>Nathan Nguy</t>
  </si>
  <si>
    <t>Olga Valdivia</t>
  </si>
  <si>
    <t>Rene Butler</t>
  </si>
  <si>
    <t>Steve Feldman</t>
  </si>
  <si>
    <t>P O Box 1235, Orange CA 92869</t>
  </si>
  <si>
    <t>P O Box 65755, Santa Ana, CA 92865</t>
  </si>
  <si>
    <t>869 Hewes Ave Yorba Linda, CA 93648</t>
  </si>
  <si>
    <t>3564 S. Faraway Drive Los Angeles, CA 95797</t>
  </si>
  <si>
    <t>3564 South Street Placentia, CA 96878</t>
  </si>
  <si>
    <t>1265 Orange Road Orange, CA 92869</t>
  </si>
  <si>
    <t>3515 Chapman Avenue Orange, CA 92869</t>
  </si>
  <si>
    <t>P O Box 5555,  Sacramento, CA</t>
  </si>
  <si>
    <t>8967 Flower Road Irvine, CA 92749</t>
  </si>
  <si>
    <t>899 Pond Road Irvine, CA 94898</t>
  </si>
  <si>
    <t>18906 E. Berry Tree Aneheim, CA 92675</t>
  </si>
  <si>
    <t>3510 E. Aneheim Blvd Aneheim, CA 92866</t>
  </si>
  <si>
    <t>12356 Fay lane Placentia, CA 92687</t>
  </si>
  <si>
    <t>Bertha Cantaderio</t>
  </si>
  <si>
    <t>Vendor Name</t>
  </si>
  <si>
    <t>Billing Address</t>
  </si>
  <si>
    <t>AT &amp; T</t>
  </si>
  <si>
    <t>Laura Johnson</t>
  </si>
  <si>
    <t>714-364-7379</t>
  </si>
  <si>
    <t>Gloria Cantaderio</t>
  </si>
  <si>
    <t>714-777-7777</t>
  </si>
  <si>
    <t>714-333-5555</t>
  </si>
  <si>
    <t>714-292-8888</t>
  </si>
  <si>
    <t>Balance for Jan</t>
  </si>
  <si>
    <t>Balance for Feb</t>
  </si>
  <si>
    <t>Balance for Mar</t>
  </si>
  <si>
    <t>Fax No.</t>
  </si>
  <si>
    <t>Phone No.</t>
  </si>
  <si>
    <t>Account No.</t>
  </si>
  <si>
    <t xml:space="preserve">Total Balance </t>
  </si>
  <si>
    <t>Total Vendors</t>
  </si>
  <si>
    <t>Vender Name</t>
  </si>
  <si>
    <t>Advanced Filter</t>
  </si>
  <si>
    <t>Total</t>
  </si>
  <si>
    <t>Total Balloons</t>
  </si>
  <si>
    <t>Total Bowls</t>
  </si>
  <si>
    <t>Total Cups</t>
  </si>
  <si>
    <t>Total Customs and Accessories</t>
  </si>
  <si>
    <t>Total Invitation Accessories</t>
  </si>
  <si>
    <t>Total Invitations</t>
  </si>
  <si>
    <t>Total Plates</t>
  </si>
  <si>
    <t>Total Table Covers</t>
  </si>
  <si>
    <t>Total Trays</t>
  </si>
  <si>
    <t>Total Utensils</t>
  </si>
  <si>
    <t>949*</t>
  </si>
  <si>
    <t>Criteria #1</t>
  </si>
  <si>
    <t>Criteria #2</t>
  </si>
  <si>
    <t>Results #2:</t>
  </si>
  <si>
    <t>Results #1:</t>
  </si>
  <si>
    <t>Formula= DAVERAGE</t>
  </si>
  <si>
    <t>Formula= DCOUNTA</t>
  </si>
  <si>
    <t xml:space="preserve"> Formula= VLOOKUP</t>
  </si>
  <si>
    <t>Total Customers:</t>
  </si>
  <si>
    <t>Total Phone No:</t>
  </si>
  <si>
    <t>Total Fax No:</t>
  </si>
  <si>
    <t>Date Due</t>
  </si>
  <si>
    <t>Olga Valdivia, 3510 Yorba Linda Blvd. Yorba Linda CA 92869</t>
  </si>
  <si>
    <t>Rene M Butler, 5654 Almadena Rd Tustin, Ca 92888</t>
  </si>
  <si>
    <t>Steve M Feldman, 4564 Myford Ave Tustin, CA 92868</t>
  </si>
  <si>
    <t>Party Pleasers ,Blanca Balcazar, 656 S. Placentia Drive Placentia, CA 92889</t>
  </si>
  <si>
    <t>Clara S Stella, 566 South Taft Street Tustin, CA 92869</t>
  </si>
  <si>
    <t>Claudia's party Store, Claudia Stella ,356 South Broadway Blvd Santa Ana, CA 95967</t>
  </si>
  <si>
    <t>Helder's Party world, Helder S Guzman, 654 Tustin Ave Orange, CA 92768</t>
  </si>
  <si>
    <t>Josie's Party ,Josie M Ah-chong, 356 Bristol Street Santa Ana, CA 93895</t>
  </si>
  <si>
    <t>Jenny Brown, 899 Cedar Street Irvine , CA 93685</t>
  </si>
  <si>
    <t>Gaby M Bell ,5466 S. Fountain Street Fountain Valley, CA 95285</t>
  </si>
  <si>
    <t>Nathan Nguy, 123 West Beach Road Newport Beach, CA 98977</t>
  </si>
  <si>
    <t>Balance</t>
  </si>
  <si>
    <t>10 % Dicount</t>
  </si>
  <si>
    <t>Discount</t>
  </si>
  <si>
    <t>Absolute Cell</t>
  </si>
  <si>
    <t>Total Dates</t>
  </si>
  <si>
    <t>cristykiew@gmail.com</t>
  </si>
  <si>
    <t>Annual Salary</t>
  </si>
  <si>
    <t>Annual Review</t>
  </si>
  <si>
    <t>A</t>
  </si>
  <si>
    <t>C</t>
  </si>
  <si>
    <t>B</t>
  </si>
  <si>
    <t>Employees that start with letter "C"</t>
  </si>
  <si>
    <t>Employees that start with letter "P"</t>
  </si>
  <si>
    <t xml:space="preserve">Salary Increase of $1,500 if  Annual Review is "A" </t>
  </si>
  <si>
    <t>Salary Increase?</t>
  </si>
  <si>
    <t>Total  Salary Increase for "A" Review</t>
  </si>
  <si>
    <t>Lender</t>
  </si>
  <si>
    <t>Loan Amount</t>
  </si>
  <si>
    <t>Term (Months)</t>
  </si>
  <si>
    <t>Term (Years)</t>
  </si>
  <si>
    <t>Interest Rate</t>
  </si>
  <si>
    <t>Monthly Payment</t>
  </si>
  <si>
    <t>Total Payments</t>
  </si>
  <si>
    <t>Total Interest</t>
  </si>
  <si>
    <t>Chase</t>
  </si>
  <si>
    <t>Bank of America</t>
  </si>
  <si>
    <t>Citi Bank</t>
  </si>
  <si>
    <t>Total Due</t>
  </si>
  <si>
    <t>Average Monthly Payment</t>
  </si>
  <si>
    <t>G*</t>
  </si>
  <si>
    <t>Results: #3</t>
  </si>
  <si>
    <t>Criteria #3</t>
  </si>
  <si>
    <t>This sheet contains= CountA, Count, Absolute Cells ( See G Colum), and also Data Validation in Colum F</t>
  </si>
  <si>
    <t>This Sheet contains formulas: COUNTIF, SUMIF, IF (J colum), AND (K colum),  also Data Validation in colum I</t>
  </si>
  <si>
    <t>Column1</t>
  </si>
  <si>
    <t>Jane Guzman</t>
  </si>
  <si>
    <t>Formula= Dsum</t>
  </si>
  <si>
    <t>2- I used Subtotals formula in the  table to get the total sum for Expenses for Jan, Feb and March in the Vendors -First Quarter Expenses</t>
  </si>
  <si>
    <t>1- I used the Advance Filter on Vendors-1st Quarter Expense= 3 different criterias/search</t>
  </si>
</sst>
</file>

<file path=xl/styles.xml><?xml version="1.0" encoding="utf-8"?>
<styleSheet xmlns="http://schemas.openxmlformats.org/spreadsheetml/2006/main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&quot;$&quot;#,##0.00"/>
    <numFmt numFmtId="166" formatCode="[&lt;=9999999]###\-####;\(###\)\ ###\-####"/>
    <numFmt numFmtId="167" formatCode="[$-F800]dddd\,\ mmmm\ dd\,\ yyyy"/>
    <numFmt numFmtId="168" formatCode="\j\j\j"/>
    <numFmt numFmtId="169" formatCode="[$-409]d\-mmm\-yy;@"/>
    <numFmt numFmtId="170" formatCode="000\-00\-0000"/>
    <numFmt numFmtId="171" formatCode="&quot;$&quot;#,##0"/>
    <numFmt numFmtId="172" formatCode="_(&quot;$&quot;* #,##0_);_(&quot;$&quot;* \(#,##0\);_(&quot;$&quot;* &quot;-&quot;??_);_(@_)"/>
    <numFmt numFmtId="173" formatCode="0.0%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theme="3" tint="-0.499984740745262"/>
      <name val="Times New Roman"/>
      <family val="1"/>
    </font>
    <font>
      <b/>
      <sz val="14"/>
      <color theme="3" tint="-0.499984740745262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theme="3" tint="-0.499984740745262"/>
      <name val="Arial"/>
      <family val="2"/>
    </font>
    <font>
      <sz val="8"/>
      <color rgb="FF000066"/>
      <name val="Arial"/>
      <family val="2"/>
    </font>
    <font>
      <sz val="11"/>
      <color rgb="FF000066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1"/>
      <color rgb="FF000066"/>
      <name val="Calibri"/>
      <family val="2"/>
      <scheme val="minor"/>
    </font>
    <font>
      <b/>
      <sz val="14"/>
      <color rgb="FF000066"/>
      <name val="Times New Roman"/>
      <family val="1"/>
    </font>
    <font>
      <sz val="9"/>
      <color theme="1"/>
      <name val="Arial"/>
      <family val="2"/>
    </font>
    <font>
      <sz val="9"/>
      <color rgb="FF003366"/>
      <name val="Arial"/>
      <family val="2"/>
    </font>
    <font>
      <sz val="8"/>
      <color theme="1"/>
      <name val="Arial"/>
      <family val="2"/>
    </font>
    <font>
      <b/>
      <u/>
      <sz val="16"/>
      <color rgb="FF000066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u/>
      <sz val="12"/>
      <color theme="3" tint="-0.49998474074526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7" tint="0.79998168889431442"/>
      </patternFill>
    </fill>
    <fill>
      <patternFill patternType="solid">
        <fgColor rgb="FFFF3399"/>
        <bgColor theme="7"/>
      </patternFill>
    </fill>
    <fill>
      <patternFill patternType="solid">
        <fgColor rgb="FF00FFFF"/>
        <bgColor theme="7" tint="0.59999389629810485"/>
      </patternFill>
    </fill>
    <fill>
      <patternFill patternType="solid">
        <fgColor rgb="FF00FFFF"/>
        <bgColor theme="7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theme="8"/>
      </patternFill>
    </fill>
    <fill>
      <patternFill patternType="solid">
        <fgColor rgb="FF00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5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49" fontId="3" fillId="0" borderId="1" xfId="0" applyNumberFormat="1" applyFont="1" applyBorder="1"/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3" borderId="1" xfId="0" applyNumberFormat="1" applyFont="1" applyFill="1" applyBorder="1"/>
    <xf numFmtId="1" fontId="3" fillId="0" borderId="1" xfId="0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center"/>
    </xf>
    <xf numFmtId="0" fontId="7" fillId="3" borderId="2" xfId="0" applyNumberFormat="1" applyFont="1" applyFill="1" applyBorder="1"/>
    <xf numFmtId="0" fontId="1" fillId="0" borderId="0" xfId="0" applyNumberFormat="1" applyFont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5" fontId="3" fillId="0" borderId="2" xfId="2" applyNumberFormat="1" applyFont="1" applyBorder="1" applyAlignment="1">
      <alignment horizontal="center"/>
    </xf>
    <xf numFmtId="0" fontId="4" fillId="3" borderId="1" xfId="1" applyNumberFormat="1" applyFont="1" applyFill="1" applyBorder="1" applyAlignment="1">
      <alignment horizontal="center"/>
    </xf>
    <xf numFmtId="165" fontId="6" fillId="3" borderId="1" xfId="2" applyNumberFormat="1" applyFont="1" applyFill="1" applyBorder="1" applyAlignment="1">
      <alignment horizontal="center"/>
    </xf>
    <xf numFmtId="49" fontId="4" fillId="4" borderId="1" xfId="0" applyNumberFormat="1" applyFont="1" applyFill="1" applyBorder="1"/>
    <xf numFmtId="49" fontId="5" fillId="4" borderId="1" xfId="0" applyNumberFormat="1" applyFont="1" applyFill="1" applyBorder="1"/>
    <xf numFmtId="165" fontId="8" fillId="0" borderId="1" xfId="2" applyNumberFormat="1" applyFont="1" applyBorder="1" applyAlignment="1">
      <alignment horizontal="center"/>
    </xf>
    <xf numFmtId="0" fontId="7" fillId="6" borderId="2" xfId="0" applyNumberFormat="1" applyFont="1" applyFill="1" applyBorder="1"/>
    <xf numFmtId="0" fontId="7" fillId="6" borderId="1" xfId="0" applyNumberFormat="1" applyFont="1" applyFill="1" applyBorder="1"/>
    <xf numFmtId="0" fontId="0" fillId="6" borderId="0" xfId="0" applyNumberFormat="1" applyFill="1" applyBorder="1"/>
    <xf numFmtId="0" fontId="0" fillId="6" borderId="0" xfId="0" applyFill="1" applyBorder="1"/>
    <xf numFmtId="0" fontId="0" fillId="6" borderId="0" xfId="0" applyFill="1"/>
    <xf numFmtId="0" fontId="0" fillId="6" borderId="1" xfId="0" applyNumberFormat="1" applyFill="1" applyBorder="1"/>
    <xf numFmtId="0" fontId="14" fillId="0" borderId="0" xfId="0" applyFont="1"/>
    <xf numFmtId="44" fontId="0" fillId="0" borderId="0" xfId="2" applyFont="1"/>
    <xf numFmtId="0" fontId="15" fillId="0" borderId="0" xfId="0" applyFont="1"/>
    <xf numFmtId="2" fontId="0" fillId="6" borderId="0" xfId="0" applyNumberFormat="1" applyFill="1" applyBorder="1"/>
    <xf numFmtId="0" fontId="0" fillId="6" borderId="0" xfId="0" applyNumberFormat="1" applyFill="1"/>
    <xf numFmtId="0" fontId="16" fillId="8" borderId="1" xfId="0" applyFont="1" applyFill="1" applyBorder="1"/>
    <xf numFmtId="44" fontId="1" fillId="7" borderId="1" xfId="0" applyNumberFormat="1" applyFont="1" applyFill="1" applyBorder="1"/>
    <xf numFmtId="0" fontId="0" fillId="10" borderId="1" xfId="0" applyFont="1" applyFill="1" applyBorder="1"/>
    <xf numFmtId="44" fontId="0" fillId="10" borderId="1" xfId="2" applyNumberFormat="1" applyFont="1" applyFill="1" applyBorder="1"/>
    <xf numFmtId="0" fontId="0" fillId="11" borderId="1" xfId="0" applyFont="1" applyFill="1" applyBorder="1"/>
    <xf numFmtId="44" fontId="0" fillId="11" borderId="1" xfId="2" applyNumberFormat="1" applyFont="1" applyFill="1" applyBorder="1"/>
    <xf numFmtId="0" fontId="17" fillId="9" borderId="1" xfId="0" applyFont="1" applyFill="1" applyBorder="1"/>
    <xf numFmtId="49" fontId="19" fillId="5" borderId="2" xfId="0" applyNumberFormat="1" applyFont="1" applyFill="1" applyBorder="1" applyAlignment="1">
      <alignment horizontal="center"/>
    </xf>
    <xf numFmtId="1" fontId="0" fillId="12" borderId="1" xfId="0" applyNumberFormat="1" applyFill="1" applyBorder="1"/>
    <xf numFmtId="0" fontId="1" fillId="13" borderId="0" xfId="0" applyFont="1" applyFill="1"/>
    <xf numFmtId="44" fontId="1" fillId="13" borderId="0" xfId="2" applyFont="1" applyFill="1"/>
    <xf numFmtId="0" fontId="0" fillId="13" borderId="0" xfId="0" applyFill="1"/>
    <xf numFmtId="0" fontId="0" fillId="13" borderId="0" xfId="0" applyNumberFormat="1" applyFill="1" applyBorder="1"/>
    <xf numFmtId="0" fontId="0" fillId="13" borderId="0" xfId="0" applyNumberFormat="1" applyFill="1"/>
    <xf numFmtId="0" fontId="15" fillId="14" borderId="4" xfId="0" applyFont="1" applyFill="1" applyBorder="1"/>
    <xf numFmtId="0" fontId="15" fillId="14" borderId="5" xfId="0" applyFont="1" applyFill="1" applyBorder="1"/>
    <xf numFmtId="0" fontId="0" fillId="13" borderId="1" xfId="0" applyNumberFormat="1" applyFill="1" applyBorder="1"/>
    <xf numFmtId="0" fontId="0" fillId="2" borderId="1" xfId="0" applyNumberFormat="1" applyFill="1" applyBorder="1"/>
    <xf numFmtId="166" fontId="0" fillId="0" borderId="0" xfId="0" applyNumberFormat="1"/>
    <xf numFmtId="0" fontId="1" fillId="13" borderId="1" xfId="0" applyNumberFormat="1" applyFont="1" applyFill="1" applyBorder="1"/>
    <xf numFmtId="0" fontId="1" fillId="2" borderId="1" xfId="0" applyNumberFormat="1" applyFont="1" applyFill="1" applyBorder="1"/>
    <xf numFmtId="0" fontId="1" fillId="13" borderId="1" xfId="0" applyNumberFormat="1" applyFont="1" applyFill="1" applyBorder="1" applyAlignment="1">
      <alignment horizontal="left"/>
    </xf>
    <xf numFmtId="49" fontId="0" fillId="0" borderId="0" xfId="0" applyNumberFormat="1"/>
    <xf numFmtId="0" fontId="0" fillId="0" borderId="1" xfId="0" applyBorder="1"/>
    <xf numFmtId="0" fontId="0" fillId="2" borderId="1" xfId="0" applyFill="1" applyBorder="1"/>
    <xf numFmtId="0" fontId="0" fillId="6" borderId="1" xfId="0" applyFill="1" applyBorder="1"/>
    <xf numFmtId="49" fontId="22" fillId="15" borderId="1" xfId="0" applyNumberFormat="1" applyFont="1" applyFill="1" applyBorder="1" applyAlignment="1">
      <alignment horizontal="center"/>
    </xf>
    <xf numFmtId="0" fontId="0" fillId="16" borderId="1" xfId="0" applyNumberFormat="1" applyFill="1" applyBorder="1"/>
    <xf numFmtId="0" fontId="1" fillId="16" borderId="1" xfId="0" applyNumberFormat="1" applyFont="1" applyFill="1" applyBorder="1"/>
    <xf numFmtId="49" fontId="23" fillId="16" borderId="1" xfId="0" applyNumberFormat="1" applyFont="1" applyFill="1" applyBorder="1"/>
    <xf numFmtId="166" fontId="23" fillId="16" borderId="1" xfId="0" applyNumberFormat="1" applyFont="1" applyFill="1" applyBorder="1"/>
    <xf numFmtId="167" fontId="23" fillId="16" borderId="1" xfId="0" applyNumberFormat="1" applyFont="1" applyFill="1" applyBorder="1"/>
    <xf numFmtId="165" fontId="23" fillId="16" borderId="1" xfId="0" applyNumberFormat="1" applyFont="1" applyFill="1" applyBorder="1"/>
    <xf numFmtId="0" fontId="18" fillId="13" borderId="0" xfId="0" applyNumberFormat="1" applyFont="1" applyFill="1" applyBorder="1"/>
    <xf numFmtId="0" fontId="20" fillId="5" borderId="1" xfId="0" applyFont="1" applyFill="1" applyBorder="1"/>
    <xf numFmtId="1" fontId="3" fillId="0" borderId="0" xfId="0" applyNumberFormat="1" applyFont="1" applyBorder="1" applyAlignment="1">
      <alignment horizontal="center"/>
    </xf>
    <xf numFmtId="49" fontId="19" fillId="5" borderId="6" xfId="0" applyNumberFormat="1" applyFont="1" applyFill="1" applyBorder="1" applyAlignment="1">
      <alignment horizontal="center"/>
    </xf>
    <xf numFmtId="0" fontId="20" fillId="5" borderId="7" xfId="0" applyFont="1" applyFill="1" applyBorder="1"/>
    <xf numFmtId="1" fontId="0" fillId="12" borderId="7" xfId="0" applyNumberFormat="1" applyFill="1" applyBorder="1"/>
    <xf numFmtId="49" fontId="19" fillId="6" borderId="0" xfId="0" applyNumberFormat="1" applyFont="1" applyFill="1" applyBorder="1" applyAlignment="1">
      <alignment horizontal="center"/>
    </xf>
    <xf numFmtId="49" fontId="3" fillId="0" borderId="0" xfId="0" applyNumberFormat="1" applyFont="1" applyBorder="1"/>
    <xf numFmtId="168" fontId="0" fillId="0" borderId="0" xfId="0" applyNumberFormat="1" applyAlignment="1">
      <alignment horizontal="center"/>
    </xf>
    <xf numFmtId="49" fontId="25" fillId="2" borderId="1" xfId="0" applyNumberFormat="1" applyFont="1" applyFill="1" applyBorder="1"/>
    <xf numFmtId="166" fontId="25" fillId="2" borderId="1" xfId="0" applyNumberFormat="1" applyFont="1" applyFill="1" applyBorder="1"/>
    <xf numFmtId="170" fontId="25" fillId="2" borderId="1" xfId="0" applyNumberFormat="1" applyFont="1" applyFill="1" applyBorder="1"/>
    <xf numFmtId="169" fontId="25" fillId="2" borderId="1" xfId="0" applyNumberFormat="1" applyFont="1" applyFill="1" applyBorder="1"/>
    <xf numFmtId="0" fontId="26" fillId="2" borderId="0" xfId="0" applyFont="1" applyFill="1"/>
    <xf numFmtId="49" fontId="5" fillId="16" borderId="1" xfId="0" applyNumberFormat="1" applyFont="1" applyFill="1" applyBorder="1"/>
    <xf numFmtId="165" fontId="0" fillId="2" borderId="1" xfId="0" applyNumberFormat="1" applyFill="1" applyBorder="1"/>
    <xf numFmtId="171" fontId="0" fillId="2" borderId="1" xfId="0" applyNumberFormat="1" applyFill="1" applyBorder="1"/>
    <xf numFmtId="49" fontId="5" fillId="16" borderId="1" xfId="0" applyNumberFormat="1" applyFont="1" applyFill="1" applyBorder="1" applyAlignment="1">
      <alignment wrapText="1"/>
    </xf>
    <xf numFmtId="0" fontId="1" fillId="16" borderId="1" xfId="0" applyNumberFormat="1" applyFont="1" applyFill="1" applyBorder="1" applyAlignment="1">
      <alignment wrapText="1"/>
    </xf>
    <xf numFmtId="0" fontId="0" fillId="13" borderId="1" xfId="0" applyFill="1" applyBorder="1"/>
    <xf numFmtId="49" fontId="0" fillId="2" borderId="1" xfId="0" applyNumberFormat="1" applyFill="1" applyBorder="1"/>
    <xf numFmtId="0" fontId="24" fillId="6" borderId="0" xfId="0" applyNumberFormat="1" applyFont="1" applyFill="1" applyBorder="1"/>
    <xf numFmtId="171" fontId="0" fillId="13" borderId="1" xfId="0" applyNumberFormat="1" applyFill="1" applyBorder="1" applyAlignment="1">
      <alignment horizontal="left"/>
    </xf>
    <xf numFmtId="0" fontId="1" fillId="16" borderId="1" xfId="0" applyFont="1" applyFill="1" applyBorder="1" applyAlignment="1">
      <alignment horizontal="center" wrapText="1"/>
    </xf>
    <xf numFmtId="172" fontId="0" fillId="13" borderId="1" xfId="2" applyNumberFormat="1" applyFont="1" applyFill="1" applyBorder="1"/>
    <xf numFmtId="0" fontId="0" fillId="6" borderId="0" xfId="0" applyFill="1" applyBorder="1" applyAlignment="1">
      <alignment horizontal="center"/>
    </xf>
    <xf numFmtId="0" fontId="1" fillId="13" borderId="0" xfId="0" applyNumberFormat="1" applyFont="1" applyFill="1" applyBorder="1"/>
    <xf numFmtId="0" fontId="27" fillId="13" borderId="0" xfId="0" applyNumberFormat="1" applyFont="1" applyFill="1" applyBorder="1"/>
    <xf numFmtId="0" fontId="1" fillId="13" borderId="0" xfId="0" applyNumberFormat="1" applyFont="1" applyFill="1"/>
    <xf numFmtId="49" fontId="28" fillId="5" borderId="2" xfId="0" applyNumberFormat="1" applyFont="1" applyFill="1" applyBorder="1" applyAlignment="1">
      <alignment horizontal="center"/>
    </xf>
    <xf numFmtId="49" fontId="28" fillId="5" borderId="2" xfId="0" applyNumberFormat="1" applyFont="1" applyFill="1" applyBorder="1" applyAlignment="1">
      <alignment horizontal="center" wrapText="1" shrinkToFit="1"/>
    </xf>
    <xf numFmtId="49" fontId="28" fillId="5" borderId="3" xfId="0" applyNumberFormat="1" applyFont="1" applyFill="1" applyBorder="1" applyAlignment="1">
      <alignment horizontal="center" wrapText="1"/>
    </xf>
    <xf numFmtId="0" fontId="29" fillId="6" borderId="1" xfId="0" applyFont="1" applyFill="1" applyBorder="1"/>
    <xf numFmtId="0" fontId="30" fillId="16" borderId="1" xfId="0" applyNumberFormat="1" applyFont="1" applyFill="1" applyBorder="1"/>
    <xf numFmtId="0" fontId="29" fillId="16" borderId="1" xfId="0" applyNumberFormat="1" applyFont="1" applyFill="1" applyBorder="1"/>
    <xf numFmtId="2" fontId="23" fillId="13" borderId="1" xfId="0" applyNumberFormat="1" applyFont="1" applyFill="1" applyBorder="1" applyAlignment="1">
      <alignment horizontal="center"/>
    </xf>
    <xf numFmtId="0" fontId="31" fillId="6" borderId="1" xfId="0" applyFont="1" applyFill="1" applyBorder="1"/>
    <xf numFmtId="1" fontId="0" fillId="2" borderId="1" xfId="0" applyNumberFormat="1" applyFill="1" applyBorder="1"/>
    <xf numFmtId="173" fontId="0" fillId="2" borderId="1" xfId="3" applyNumberFormat="1" applyFont="1" applyFill="1" applyBorder="1"/>
    <xf numFmtId="0" fontId="32" fillId="16" borderId="1" xfId="0" applyFont="1" applyFill="1" applyBorder="1"/>
    <xf numFmtId="0" fontId="32" fillId="16" borderId="1" xfId="0" applyFont="1" applyFill="1" applyBorder="1" applyAlignment="1">
      <alignment wrapText="1"/>
    </xf>
    <xf numFmtId="8" fontId="0" fillId="2" borderId="1" xfId="0" applyNumberFormat="1" applyFill="1" applyBorder="1"/>
    <xf numFmtId="49" fontId="4" fillId="16" borderId="1" xfId="0" applyNumberFormat="1" applyFont="1" applyFill="1" applyBorder="1"/>
    <xf numFmtId="9" fontId="0" fillId="2" borderId="1" xfId="3" applyFont="1" applyFill="1" applyBorder="1"/>
    <xf numFmtId="9" fontId="0" fillId="2" borderId="1" xfId="3" applyNumberFormat="1" applyFont="1" applyFill="1" applyBorder="1"/>
    <xf numFmtId="0" fontId="0" fillId="13" borderId="0" xfId="0" applyFill="1" applyBorder="1"/>
    <xf numFmtId="165" fontId="0" fillId="13" borderId="1" xfId="0" applyNumberFormat="1" applyFill="1" applyBorder="1"/>
    <xf numFmtId="49" fontId="4" fillId="17" borderId="1" xfId="0" applyNumberFormat="1" applyFont="1" applyFill="1" applyBorder="1"/>
    <xf numFmtId="0" fontId="33" fillId="2" borderId="1" xfId="0" applyFont="1" applyFill="1" applyBorder="1"/>
    <xf numFmtId="0" fontId="34" fillId="2" borderId="1" xfId="0" applyFont="1" applyFill="1" applyBorder="1"/>
    <xf numFmtId="44" fontId="0" fillId="2" borderId="1" xfId="2" applyFont="1" applyFill="1" applyBorder="1" applyAlignment="1">
      <alignment horizontal="left"/>
    </xf>
    <xf numFmtId="44" fontId="0" fillId="6" borderId="0" xfId="2" applyFont="1" applyFill="1" applyBorder="1" applyAlignment="1">
      <alignment horizontal="left"/>
    </xf>
    <xf numFmtId="0" fontId="0" fillId="13" borderId="8" xfId="0" applyFill="1" applyBorder="1"/>
    <xf numFmtId="0" fontId="0" fillId="13" borderId="9" xfId="0" applyFill="1" applyBorder="1"/>
    <xf numFmtId="0" fontId="0" fillId="13" borderId="10" xfId="0" applyFill="1" applyBorder="1"/>
    <xf numFmtId="0" fontId="0" fillId="13" borderId="11" xfId="0" applyFill="1" applyBorder="1"/>
    <xf numFmtId="0" fontId="0" fillId="13" borderId="12" xfId="0" applyFill="1" applyBorder="1"/>
    <xf numFmtId="0" fontId="0" fillId="13" borderId="13" xfId="0" applyFill="1" applyBorder="1"/>
    <xf numFmtId="0" fontId="0" fillId="13" borderId="14" xfId="0" applyFill="1" applyBorder="1"/>
    <xf numFmtId="0" fontId="0" fillId="13" borderId="15" xfId="0" applyFill="1" applyBorder="1"/>
    <xf numFmtId="0" fontId="0" fillId="13" borderId="16" xfId="0" applyFill="1" applyBorder="1"/>
    <xf numFmtId="0" fontId="4" fillId="6" borderId="0" xfId="1" applyNumberFormat="1" applyFont="1" applyFill="1" applyBorder="1" applyAlignment="1">
      <alignment horizontal="center"/>
    </xf>
    <xf numFmtId="1" fontId="6" fillId="6" borderId="0" xfId="0" applyNumberFormat="1" applyFont="1" applyFill="1" applyBorder="1" applyAlignment="1">
      <alignment horizontal="center"/>
    </xf>
    <xf numFmtId="49" fontId="21" fillId="18" borderId="1" xfId="0" applyNumberFormat="1" applyFont="1" applyFill="1" applyBorder="1" applyAlignment="1">
      <alignment horizontal="center"/>
    </xf>
    <xf numFmtId="49" fontId="21" fillId="18" borderId="1" xfId="0" applyNumberFormat="1" applyFont="1" applyFill="1" applyBorder="1" applyAlignment="1">
      <alignment horizontal="center" wrapText="1"/>
    </xf>
    <xf numFmtId="0" fontId="35" fillId="13" borderId="1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82">
    <dxf>
      <fill>
        <gradientFill degree="45">
          <stop position="0">
            <color theme="3" tint="0.40000610370189521"/>
          </stop>
          <stop position="1">
            <color rgb="FF00FFFF"/>
          </stop>
        </gradientFill>
      </fill>
    </dxf>
    <dxf>
      <fill>
        <gradientFill degree="90">
          <stop position="0">
            <color rgb="FFFF3399"/>
          </stop>
          <stop position="1">
            <color theme="4" tint="0.40000610370189521"/>
          </stop>
        </gradientFill>
      </fill>
    </dxf>
    <dxf>
      <fill>
        <gradientFill degree="90">
          <stop position="0">
            <color rgb="FFFFFF00"/>
          </stop>
          <stop position="1">
            <color theme="3" tint="0.80001220740379042"/>
          </stop>
        </gradientFill>
      </fill>
    </dxf>
    <dxf>
      <fill>
        <gradientFill degree="90">
          <stop position="0">
            <color rgb="FF00FFFF"/>
          </stop>
          <stop position="1">
            <color theme="4"/>
          </stop>
        </gradientFill>
      </fill>
    </dxf>
    <dxf>
      <fill>
        <gradientFill degree="90">
          <stop position="0">
            <color rgb="FF33CCFF"/>
          </stop>
          <stop position="1">
            <color rgb="FFFF3399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FFFF00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90">
          <stop position="0">
            <color rgb="FF99FF66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00FFFF"/>
          </stop>
          <stop position="1">
            <color rgb="FFFFFF00"/>
          </stop>
        </gradientFill>
      </fill>
    </dxf>
    <dxf>
      <fill>
        <patternFill>
          <bgColor rgb="FF156FDB"/>
        </patternFill>
      </fill>
    </dxf>
    <dxf>
      <fill>
        <gradientFill degree="90">
          <stop position="0">
            <color rgb="FF156FDB"/>
          </stop>
          <stop position="1">
            <color rgb="FF66FFFF"/>
          </stop>
        </gradientFill>
      </fill>
    </dxf>
    <dxf>
      <fill>
        <gradientFill degree="90">
          <stop position="0">
            <color rgb="FF99FF99"/>
          </stop>
          <stop position="1">
            <color theme="8" tint="0.40000610370189521"/>
          </stop>
        </gradientFill>
      </fill>
    </dxf>
    <dxf>
      <fill>
        <gradientFill degree="90">
          <stop position="0">
            <color rgb="FF00FFFF"/>
          </stop>
          <stop position="1">
            <color theme="4"/>
          </stop>
        </gradientFill>
      </fill>
    </dxf>
    <dxf>
      <fill>
        <gradientFill degree="90">
          <stop position="0">
            <color rgb="FFFFFF00"/>
          </stop>
          <stop position="1">
            <color theme="3" tint="0.80001220740379042"/>
          </stop>
        </gradientFill>
      </fill>
    </dxf>
    <dxf>
      <fill>
        <gradientFill degree="90">
          <stop position="0">
            <color rgb="FFFF3399"/>
          </stop>
          <stop position="1">
            <color theme="4" tint="0.40000610370189521"/>
          </stop>
        </gradientFill>
      </fill>
    </dxf>
    <dxf>
      <fill>
        <gradientFill degree="45">
          <stop position="0">
            <color theme="3" tint="0.40000610370189521"/>
          </stop>
          <stop position="1">
            <color rgb="FF00FFFF"/>
          </stop>
        </gradientFill>
      </fill>
    </dxf>
    <dxf>
      <fill>
        <gradientFill degree="90">
          <stop position="0">
            <color rgb="FF33CCFF"/>
          </stop>
          <stop position="1">
            <color rgb="FFFF3399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FFFF00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90">
          <stop position="0">
            <color rgb="FF99FF66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00FFFF"/>
          </stop>
          <stop position="1">
            <color rgb="FFFFFF00"/>
          </stop>
        </gradientFill>
      </fill>
    </dxf>
    <dxf>
      <fill>
        <patternFill>
          <bgColor rgb="FF156FDB"/>
        </patternFill>
      </fill>
    </dxf>
    <dxf>
      <fill>
        <gradientFill degree="90">
          <stop position="0">
            <color rgb="FF156FDB"/>
          </stop>
          <stop position="1">
            <color rgb="FF66FFFF"/>
          </stop>
        </gradientFill>
      </fill>
    </dxf>
    <dxf>
      <fill>
        <gradientFill degree="90">
          <stop position="0">
            <color rgb="FFFFFF00"/>
          </stop>
          <stop position="1">
            <color theme="3" tint="0.80001220740379042"/>
          </stop>
        </gradientFill>
      </fill>
    </dxf>
    <dxf>
      <fill>
        <gradientFill degree="90">
          <stop position="0">
            <color rgb="FFFF3399"/>
          </stop>
          <stop position="1">
            <color theme="4" tint="0.40000610370189521"/>
          </stop>
        </gradientFill>
      </fill>
    </dxf>
    <dxf>
      <fill>
        <gradientFill degree="45">
          <stop position="0">
            <color theme="3" tint="0.40000610370189521"/>
          </stop>
          <stop position="1">
            <color rgb="FF00FFFF"/>
          </stop>
        </gradientFill>
      </fill>
    </dxf>
    <dxf>
      <fill>
        <gradientFill degree="90">
          <stop position="0">
            <color rgb="FF33CCFF"/>
          </stop>
          <stop position="1">
            <color rgb="FFFF3399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FFFF00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90">
          <stop position="0">
            <color rgb="FF99FF66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00FFFF"/>
          </stop>
          <stop position="1">
            <color rgb="FFFFFF00"/>
          </stop>
        </gradientFill>
      </fill>
    </dxf>
    <dxf>
      <fill>
        <patternFill>
          <bgColor rgb="FF156FDB"/>
        </patternFill>
      </fill>
    </dxf>
    <dxf>
      <fill>
        <gradientFill degree="90">
          <stop position="0">
            <color rgb="FF156FDB"/>
          </stop>
          <stop position="1">
            <color rgb="FF66FFFF"/>
          </stop>
        </gradientFill>
      </fill>
    </dxf>
    <dxf>
      <fill>
        <gradientFill degree="90">
          <stop position="0">
            <color rgb="FFFF3399"/>
          </stop>
          <stop position="1">
            <color theme="4" tint="0.40000610370189521"/>
          </stop>
        </gradientFill>
      </fill>
    </dxf>
    <dxf>
      <fill>
        <gradientFill degree="45">
          <stop position="0">
            <color theme="3" tint="0.40000610370189521"/>
          </stop>
          <stop position="1">
            <color rgb="FF00FFFF"/>
          </stop>
        </gradientFill>
      </fill>
    </dxf>
    <dxf>
      <fill>
        <gradientFill degree="90">
          <stop position="0">
            <color rgb="FF33CCFF"/>
          </stop>
          <stop position="1">
            <color rgb="FFFF3399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FFFF00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90">
          <stop position="0">
            <color rgb="FF99FF66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00FFFF"/>
          </stop>
          <stop position="1">
            <color rgb="FFFFFF00"/>
          </stop>
        </gradientFill>
      </fill>
    </dxf>
    <dxf>
      <fill>
        <patternFill>
          <bgColor rgb="FF156FDB"/>
        </patternFill>
      </fill>
    </dxf>
    <dxf>
      <fill>
        <gradientFill degree="90">
          <stop position="0">
            <color rgb="FF156FDB"/>
          </stop>
          <stop position="1">
            <color rgb="FF66FFFF"/>
          </stop>
        </gradientFill>
      </fill>
    </dxf>
    <dxf>
      <fill>
        <gradientFill degree="45">
          <stop position="0">
            <color theme="3" tint="0.40000610370189521"/>
          </stop>
          <stop position="1">
            <color rgb="FF00FFFF"/>
          </stop>
        </gradientFill>
      </fill>
    </dxf>
    <dxf>
      <fill>
        <gradientFill degree="90">
          <stop position="0">
            <color rgb="FF33CCFF"/>
          </stop>
          <stop position="1">
            <color rgb="FFFF3399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FFFF00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90">
          <stop position="0">
            <color rgb="FF99FF66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00FFFF"/>
          </stop>
          <stop position="1">
            <color rgb="FFFFFF00"/>
          </stop>
        </gradientFill>
      </fill>
    </dxf>
    <dxf>
      <fill>
        <patternFill>
          <bgColor rgb="FF156FDB"/>
        </patternFill>
      </fill>
    </dxf>
    <dxf>
      <fill>
        <gradientFill degree="90">
          <stop position="0">
            <color rgb="FF156FDB"/>
          </stop>
          <stop position="1">
            <color rgb="FF66FFFF"/>
          </stop>
        </gradientFill>
      </fill>
    </dxf>
    <dxf>
      <fill>
        <gradientFill degree="90">
          <stop position="0">
            <color rgb="FF00FFFF"/>
          </stop>
          <stop position="1">
            <color theme="4" tint="0.80001220740379042"/>
          </stop>
        </gradientFill>
      </fill>
    </dxf>
    <dxf>
      <fill>
        <gradientFill degree="45">
          <stop position="0">
            <color rgb="FF00FFFF"/>
          </stop>
          <stop position="1">
            <color rgb="FF00FF99"/>
          </stop>
        </gradientFill>
      </fill>
    </dxf>
    <dxf>
      <fill>
        <gradientFill degree="90">
          <stop position="0">
            <color rgb="FF00FFFF"/>
          </stop>
          <stop position="1">
            <color rgb="FFFFCCFF"/>
          </stop>
        </gradientFill>
      </fill>
    </dxf>
    <dxf>
      <fill>
        <gradientFill degree="90">
          <stop position="0">
            <color rgb="FF33CCFF"/>
          </stop>
          <stop position="1">
            <color rgb="FFFF3399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FFFF00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90">
          <stop position="0">
            <color rgb="FF99FF66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00FFFF"/>
          </stop>
          <stop position="1">
            <color rgb="FFFFFF00"/>
          </stop>
        </gradientFill>
      </fill>
    </dxf>
    <dxf>
      <fill>
        <patternFill>
          <bgColor rgb="FF156FDB"/>
        </patternFill>
      </fill>
    </dxf>
    <dxf>
      <fill>
        <gradientFill degree="90">
          <stop position="0">
            <color rgb="FF156FDB"/>
          </stop>
          <stop position="1">
            <color rgb="FF66FFFF"/>
          </stop>
        </gradientFill>
      </fill>
    </dxf>
    <dxf>
      <fill>
        <gradientFill degree="90">
          <stop position="0">
            <color rgb="FF00FFFF"/>
          </stop>
          <stop position="1">
            <color theme="4" tint="0.80001220740379042"/>
          </stop>
        </gradientFill>
      </fill>
    </dxf>
    <dxf>
      <fill>
        <gradientFill degree="45">
          <stop position="0">
            <color rgb="FF00FFFF"/>
          </stop>
          <stop position="1">
            <color rgb="FF00FF99"/>
          </stop>
        </gradientFill>
      </fill>
    </dxf>
    <dxf>
      <fill>
        <gradientFill degree="90">
          <stop position="0">
            <color rgb="FF00FFFF"/>
          </stop>
          <stop position="1">
            <color rgb="FFFFCCFF"/>
          </stop>
        </gradientFill>
      </fill>
    </dxf>
    <dxf>
      <fill>
        <gradientFill degree="90">
          <stop position="0">
            <color rgb="FF33CCFF"/>
          </stop>
          <stop position="1">
            <color rgb="FFFF3399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FFFF00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90">
          <stop position="0">
            <color rgb="FF99FF66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00FFFF"/>
          </stop>
          <stop position="1">
            <color rgb="FFFFFF00"/>
          </stop>
        </gradientFill>
      </fill>
    </dxf>
    <dxf>
      <fill>
        <patternFill>
          <bgColor rgb="FF156FDB"/>
        </patternFill>
      </fill>
    </dxf>
    <dxf>
      <fill>
        <gradientFill degree="90">
          <stop position="0">
            <color rgb="FF156FDB"/>
          </stop>
          <stop position="1">
            <color rgb="FF66FFFF"/>
          </stop>
        </gradientFill>
      </fill>
    </dxf>
    <dxf>
      <fill>
        <gradientFill degree="90">
          <stop position="0">
            <color rgb="FF00FFFF"/>
          </stop>
          <stop position="1">
            <color theme="4" tint="0.80001220740379042"/>
          </stop>
        </gradientFill>
      </fill>
    </dxf>
    <dxf>
      <fill>
        <gradientFill degree="45">
          <stop position="0">
            <color rgb="FF00FFFF"/>
          </stop>
          <stop position="1">
            <color rgb="FF00FF99"/>
          </stop>
        </gradientFill>
      </fill>
    </dxf>
    <dxf>
      <fill>
        <gradientFill degree="90">
          <stop position="0">
            <color rgb="FF00FFFF"/>
          </stop>
          <stop position="1">
            <color rgb="FFFFCCFF"/>
          </stop>
        </gradientFill>
      </fill>
    </dxf>
    <dxf>
      <fill>
        <gradientFill degree="90">
          <stop position="0">
            <color rgb="FF33CCFF"/>
          </stop>
          <stop position="1">
            <color rgb="FFFF3399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FFFF00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90">
          <stop position="0">
            <color rgb="FF99FF66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00FFFF"/>
          </stop>
          <stop position="1">
            <color rgb="FFFFFF00"/>
          </stop>
        </gradientFill>
      </fill>
    </dxf>
    <dxf>
      <fill>
        <patternFill>
          <bgColor rgb="FF156FDB"/>
        </patternFill>
      </fill>
    </dxf>
    <dxf>
      <fill>
        <gradientFill degree="90">
          <stop position="0">
            <color rgb="FF156FDB"/>
          </stop>
          <stop position="1">
            <color rgb="FF66FFFF"/>
          </stop>
        </gradientFill>
      </fill>
    </dxf>
    <dxf>
      <font>
        <strike val="0"/>
        <outline val="0"/>
        <shadow val="0"/>
        <u val="none"/>
        <vertAlign val="baseline"/>
        <sz val="12"/>
        <color theme="1" tint="4.9989318521683403E-2"/>
        <name val="Calibri"/>
        <scheme val="minor"/>
      </font>
    </dxf>
    <dxf>
      <numFmt numFmtId="0" formatCode="General"/>
    </dxf>
  </dxfs>
  <tableStyles count="0" defaultTableStyle="TableStyleMedium9" defaultPivotStyle="PivotStyleLight16"/>
  <colors>
    <mruColors>
      <color rgb="FFFFCCFF"/>
      <color rgb="FFFF5050"/>
      <color rgb="FFFF3300"/>
      <color rgb="FF00FF99"/>
      <color rgb="FFFFFF99"/>
      <color rgb="FF99FF99"/>
      <color rgb="FF00FFFF"/>
      <color rgb="FFFFFF00"/>
      <color rgb="FFFF33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2400">
                <a:solidFill>
                  <a:schemeClr val="tx2">
                    <a:lumMod val="50000"/>
                  </a:schemeClr>
                </a:solidFill>
              </a:rPr>
              <a:t>First</a:t>
            </a:r>
            <a:r>
              <a:rPr lang="en-US" sz="2400" baseline="0">
                <a:solidFill>
                  <a:schemeClr val="tx2">
                    <a:lumMod val="50000"/>
                  </a:schemeClr>
                </a:solidFill>
              </a:rPr>
              <a:t> Quarter Expenses</a:t>
            </a:r>
            <a:endParaRPr lang="en-US" sz="2400">
              <a:solidFill>
                <a:schemeClr val="tx2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3861360979666771"/>
          <c:y val="4.5494313210848722E-2"/>
        </c:manualLayout>
      </c:layout>
      <c:spPr>
        <a:blipFill>
          <a:blip xmlns:r="http://schemas.openxmlformats.org/officeDocument/2006/relationships" r:embed="rId1"/>
          <a:tile tx="0" ty="0" sx="100000" sy="100000" flip="none" algn="tl"/>
        </a:blipFill>
        <a:effectLst>
          <a:outerShdw blurRad="50800" dist="50800" dir="5400000" algn="ctr" rotWithShape="0">
            <a:schemeClr val="tx2">
              <a:lumMod val="60000"/>
              <a:lumOff val="40000"/>
            </a:schemeClr>
          </a:outerShdw>
        </a:effectLst>
        <a:scene3d>
          <a:camera prst="orthographicFront"/>
          <a:lightRig rig="threePt" dir="t"/>
        </a:scene3d>
        <a:sp3d>
          <a:bevelT w="95250"/>
        </a:sp3d>
      </c:spPr>
    </c:title>
    <c:view3D>
      <c:rotX val="30"/>
      <c:depthPercent val="170"/>
      <c:perspective val="30"/>
    </c:view3D>
    <c:plotArea>
      <c:layout>
        <c:manualLayout>
          <c:layoutTarget val="inner"/>
          <c:xMode val="edge"/>
          <c:yMode val="edge"/>
          <c:x val="0.13804750144434369"/>
          <c:y val="0.22011697356728049"/>
          <c:w val="0.67799647287506581"/>
          <c:h val="0.70316076632153268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0000FF"/>
              </a:solidFill>
            </c:spPr>
          </c:dPt>
          <c:dPt>
            <c:idx val="2"/>
            <c:spPr>
              <a:solidFill>
                <a:srgbClr val="33CC33"/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  <c:showLeaderLines val="1"/>
          </c:dLbls>
          <c:cat>
            <c:strRef>
              <c:f>'Chart 1'!$B$1:$D$1</c:f>
              <c:strCache>
                <c:ptCount val="3"/>
                <c:pt idx="0">
                  <c:v>Balance for Jan</c:v>
                </c:pt>
                <c:pt idx="1">
                  <c:v>Balance for Feb</c:v>
                </c:pt>
                <c:pt idx="2">
                  <c:v>Balance for Mar</c:v>
                </c:pt>
              </c:strCache>
            </c:strRef>
          </c:cat>
          <c:val>
            <c:numRef>
              <c:f>'Chart 1'!$B$15:$D$15</c:f>
              <c:numCache>
                <c:formatCode>_("$"* #,##0.00_);_("$"* \(#,##0.00\);_("$"* "-"??_);_(@_)</c:formatCode>
                <c:ptCount val="3"/>
                <c:pt idx="0">
                  <c:v>2400</c:v>
                </c:pt>
                <c:pt idx="1">
                  <c:v>2230</c:v>
                </c:pt>
                <c:pt idx="2">
                  <c:v>2050</c:v>
                </c:pt>
              </c:numCache>
            </c:numRef>
          </c:val>
        </c:ser>
      </c:pie3DChart>
    </c:plotArea>
    <c:legend>
      <c:legendPos val="r"/>
      <c:legendEntry>
        <c:idx val="0"/>
        <c:txPr>
          <a:bodyPr/>
          <a:lstStyle/>
          <a:p>
            <a:pPr rtl="0">
              <a:defRPr b="1">
                <a:solidFill>
                  <a:schemeClr val="tx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b="1">
                <a:solidFill>
                  <a:schemeClr val="tx1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 rtl="0">
              <a:defRPr b="1">
                <a:solidFill>
                  <a:schemeClr val="tx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82711017782575269"/>
          <c:y val="0.45927597632973066"/>
          <c:w val="0.16109041397186208"/>
          <c:h val="0.32982936188094675"/>
        </c:manualLayout>
      </c:layout>
      <c:spPr>
        <a:solidFill>
          <a:srgbClr val="FFFF00"/>
        </a:solidFill>
      </c:spPr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>
                <a:solidFill>
                  <a:srgbClr val="7030A0"/>
                </a:solidFill>
              </a:defRPr>
            </a:pPr>
            <a:r>
              <a:rPr lang="en-US">
                <a:solidFill>
                  <a:schemeClr val="bg2">
                    <a:lumMod val="10000"/>
                  </a:schemeClr>
                </a:solidFill>
              </a:rPr>
              <a:t>Inventory</a:t>
            </a:r>
            <a:r>
              <a:rPr lang="en-US" baseline="0">
                <a:solidFill>
                  <a:schemeClr val="bg2">
                    <a:lumMod val="10000"/>
                  </a:schemeClr>
                </a:solidFill>
              </a:rPr>
              <a:t> Items</a:t>
            </a:r>
            <a:endParaRPr lang="en-US">
              <a:solidFill>
                <a:schemeClr val="bg2">
                  <a:lumMod val="10000"/>
                </a:schemeClr>
              </a:solidFill>
            </a:endParaRPr>
          </a:p>
        </c:rich>
      </c:tx>
      <c:layout>
        <c:manualLayout>
          <c:xMode val="edge"/>
          <c:yMode val="edge"/>
          <c:x val="0.39302454342965609"/>
          <c:y val="6.5941007374078237E-2"/>
        </c:manualLayout>
      </c:layout>
      <c:spPr>
        <a:solidFill>
          <a:srgbClr val="66FFFF"/>
        </a:solidFill>
        <a:ln>
          <a:solidFill>
            <a:srgbClr val="66FFFF"/>
          </a:solidFill>
          <a:prstDash val="sysDash"/>
        </a:ln>
        <a:effectLst>
          <a:outerShdw blurRad="50800" dist="50800" dir="5400000" algn="ctr" rotWithShape="0">
            <a:srgbClr val="66FF99"/>
          </a:outerShdw>
        </a:effectLst>
        <a:scene3d>
          <a:camera prst="orthographicFront"/>
          <a:lightRig rig="threePt" dir="t"/>
        </a:scene3d>
        <a:sp3d>
          <a:bevelT/>
        </a:sp3d>
      </c:spPr>
    </c:title>
    <c:view3D>
      <c:rAngAx val="1"/>
    </c:view3D>
    <c:sideWall>
      <c:spPr>
        <a:solidFill>
          <a:schemeClr val="bg1"/>
        </a:solidFill>
      </c:spPr>
    </c:sideWall>
    <c:backWall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0.10170320497377447"/>
          <c:y val="4.4723567308097192E-2"/>
          <c:w val="0.88631055733417963"/>
          <c:h val="0.56456424079065526"/>
        </c:manualLayout>
      </c:layout>
      <c:bar3DChart>
        <c:barDir val="col"/>
        <c:grouping val="clustered"/>
        <c:ser>
          <c:idx val="0"/>
          <c:order val="0"/>
          <c:cat>
            <c:strRef>
              <c:f>'Chart 2'!$D$1:$M$1</c:f>
              <c:strCache>
                <c:ptCount val="10"/>
                <c:pt idx="0">
                  <c:v>Total Balloons</c:v>
                </c:pt>
                <c:pt idx="1">
                  <c:v>Total Bowls</c:v>
                </c:pt>
                <c:pt idx="2">
                  <c:v>Total Cups</c:v>
                </c:pt>
                <c:pt idx="3">
                  <c:v>Total Customs and Accessories</c:v>
                </c:pt>
                <c:pt idx="4">
                  <c:v>Total Invitation Accessories</c:v>
                </c:pt>
                <c:pt idx="5">
                  <c:v>Total Invitations</c:v>
                </c:pt>
                <c:pt idx="6">
                  <c:v>Total Plates</c:v>
                </c:pt>
                <c:pt idx="7">
                  <c:v>Total Table Covers</c:v>
                </c:pt>
                <c:pt idx="8">
                  <c:v>Total Trays</c:v>
                </c:pt>
                <c:pt idx="9">
                  <c:v>Total Utensils</c:v>
                </c:pt>
              </c:strCache>
            </c:strRef>
          </c:cat>
          <c:val>
            <c:numRef>
              <c:f>'Chart 2'!$D$2:$M$2</c:f>
              <c:numCache>
                <c:formatCode>0</c:formatCode>
                <c:ptCount val="10"/>
                <c:pt idx="0">
                  <c:v>500</c:v>
                </c:pt>
                <c:pt idx="1">
                  <c:v>100</c:v>
                </c:pt>
                <c:pt idx="2">
                  <c:v>300</c:v>
                </c:pt>
                <c:pt idx="3">
                  <c:v>130</c:v>
                </c:pt>
                <c:pt idx="4">
                  <c:v>150</c:v>
                </c:pt>
                <c:pt idx="5">
                  <c:v>650</c:v>
                </c:pt>
                <c:pt idx="6">
                  <c:v>1000</c:v>
                </c:pt>
                <c:pt idx="7">
                  <c:v>450</c:v>
                </c:pt>
                <c:pt idx="8">
                  <c:v>250</c:v>
                </c:pt>
                <c:pt idx="9">
                  <c:v>1400</c:v>
                </c:pt>
              </c:numCache>
            </c:numRef>
          </c:val>
        </c:ser>
        <c:shape val="box"/>
        <c:axId val="58556416"/>
        <c:axId val="58557952"/>
        <c:axId val="0"/>
      </c:bar3DChart>
      <c:catAx>
        <c:axId val="58556416"/>
        <c:scaling>
          <c:orientation val="minMax"/>
        </c:scaling>
        <c:axPos val="b"/>
        <c:tickLblPos val="nextTo"/>
        <c:spPr>
          <a:solidFill>
            <a:srgbClr val="99FFCC"/>
          </a:solidFill>
        </c:spPr>
        <c:txPr>
          <a:bodyPr/>
          <a:lstStyle/>
          <a:p>
            <a:pPr>
              <a:defRPr sz="1050" b="1">
                <a:solidFill>
                  <a:srgbClr val="CC0099"/>
                </a:solidFill>
              </a:defRPr>
            </a:pPr>
            <a:endParaRPr lang="en-US"/>
          </a:p>
        </c:txPr>
        <c:crossAx val="58557952"/>
        <c:crosses val="autoZero"/>
        <c:auto val="1"/>
        <c:lblAlgn val="ctr"/>
        <c:lblOffset val="100"/>
      </c:catAx>
      <c:valAx>
        <c:axId val="58557952"/>
        <c:scaling>
          <c:orientation val="minMax"/>
        </c:scaling>
        <c:axPos val="l"/>
        <c:majorGridlines/>
        <c:numFmt formatCode="0" sourceLinked="1"/>
        <c:tickLblPos val="nextTo"/>
        <c:spPr>
          <a:solidFill>
            <a:srgbClr val="C5EBF3"/>
          </a:solidFill>
        </c:spPr>
        <c:txPr>
          <a:bodyPr/>
          <a:lstStyle/>
          <a:p>
            <a:pPr>
              <a:defRPr sz="1400" b="1">
                <a:solidFill>
                  <a:srgbClr val="CC0099"/>
                </a:solidFill>
              </a:defRPr>
            </a:pPr>
            <a:endParaRPr lang="en-US"/>
          </a:p>
        </c:txPr>
        <c:crossAx val="58556416"/>
        <c:crosses val="autoZero"/>
        <c:crossBetween val="between"/>
      </c:valAx>
      <c:spPr>
        <a:solidFill>
          <a:srgbClr val="7030A0"/>
        </a:solidFill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66675</xdr:rowOff>
    </xdr:from>
    <xdr:to>
      <xdr:col>4</xdr:col>
      <xdr:colOff>38101</xdr:colOff>
      <xdr:row>35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0.27139</cdr:x>
      <cdr:y>0.78215</cdr:y>
    </cdr:from>
    <cdr:to>
      <cdr:x>0.79793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52600" y="2838450"/>
          <a:ext cx="3400424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600" b="1">
              <a:solidFill>
                <a:schemeClr val="bg1"/>
              </a:solidFill>
              <a:latin typeface="+mn-lt"/>
            </a:rPr>
            <a:t>Prepared by</a:t>
          </a:r>
          <a:r>
            <a:rPr lang="en-US" sz="1600" b="1" baseline="0">
              <a:solidFill>
                <a:schemeClr val="bg1"/>
              </a:solidFill>
              <a:latin typeface="+mn-lt"/>
            </a:rPr>
            <a:t> :  	</a:t>
          </a:r>
          <a:r>
            <a:rPr lang="en-US" sz="1600" b="1">
              <a:solidFill>
                <a:schemeClr val="bg1"/>
              </a:solidFill>
              <a:latin typeface="+mn-lt"/>
            </a:rPr>
            <a:t>Jackie</a:t>
          </a:r>
          <a:r>
            <a:rPr lang="en-US" sz="1600" b="1" baseline="0">
              <a:solidFill>
                <a:schemeClr val="bg1"/>
              </a:solidFill>
              <a:latin typeface="+mn-lt"/>
            </a:rPr>
            <a:t> Valle</a:t>
          </a:r>
          <a:endParaRPr lang="en-US" sz="1600" b="1">
            <a:solidFill>
              <a:schemeClr val="bg1"/>
            </a:solidFill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19050</xdr:rowOff>
    </xdr:from>
    <xdr:to>
      <xdr:col>7</xdr:col>
      <xdr:colOff>981075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0.65679</cdr:x>
      <cdr:y>0.872</cdr:y>
    </cdr:from>
    <cdr:to>
      <cdr:x>0.97972</cdr:x>
      <cdr:y>0.96533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60190" y="3114676"/>
          <a:ext cx="2045479" cy="333374"/>
        </a:xfrm>
        <a:prstGeom xmlns:a="http://schemas.openxmlformats.org/drawingml/2006/main" prst="rect">
          <a:avLst/>
        </a:prstGeom>
        <a:solidFill xmlns:a="http://schemas.openxmlformats.org/drawingml/2006/main">
          <a:srgbClr val="66FFFF"/>
        </a:solidFill>
        <a:ln xmlns:a="http://schemas.openxmlformats.org/drawingml/2006/main">
          <a:solidFill>
            <a:srgbClr val="99FFCC"/>
          </a:solidFill>
        </a:ln>
        <a:effectLst xmlns:a="http://schemas.openxmlformats.org/drawingml/2006/main">
          <a:innerShdw blurRad="63500" dist="50800" dir="16200000">
            <a:prstClr val="black">
              <a:alpha val="50000"/>
            </a:prstClr>
          </a:innerShdw>
        </a:effectLst>
      </cdr:spPr>
      <cdr:txBody>
        <a:bodyPr xmlns:a="http://schemas.openxmlformats.org/drawingml/2006/main" wrap="none" rtlCol="0">
          <a:scene3d>
            <a:camera prst="orthographicFront"/>
            <a:lightRig rig="threePt" dir="t"/>
          </a:scene3d>
          <a:sp3d extrusionH="57150">
            <a:bevelT w="38100" h="38100"/>
          </a:sp3d>
        </a:bodyPr>
        <a:lstStyle xmlns:a="http://schemas.openxmlformats.org/drawingml/2006/main"/>
        <a:p xmlns:a="http://schemas.openxmlformats.org/drawingml/2006/main">
          <a:r>
            <a:rPr lang="en-US" sz="1200" b="1">
              <a:ln>
                <a:solidFill>
                  <a:schemeClr val="tx1"/>
                </a:solidFill>
                <a:prstDash val="sysDot"/>
              </a:ln>
              <a:solidFill>
                <a:srgbClr val="7030A0"/>
              </a:solidFill>
              <a:effectLst>
                <a:outerShdw blurRad="50800" dist="50800" dir="5400000" algn="ctr" rotWithShape="0">
                  <a:srgbClr val="66FFFF"/>
                </a:outerShdw>
              </a:effectLst>
            </a:rPr>
            <a:t>Prepared:</a:t>
          </a:r>
          <a:r>
            <a:rPr lang="en-US" sz="1200" b="1" baseline="0">
              <a:ln>
                <a:solidFill>
                  <a:schemeClr val="tx1"/>
                </a:solidFill>
                <a:prstDash val="sysDot"/>
              </a:ln>
              <a:solidFill>
                <a:srgbClr val="7030A0"/>
              </a:solidFill>
              <a:effectLst>
                <a:outerShdw blurRad="50800" dist="50800" dir="5400000" algn="ctr" rotWithShape="0">
                  <a:srgbClr val="66FFFF"/>
                </a:outerShdw>
              </a:effectLst>
            </a:rPr>
            <a:t> by Jackie Valle</a:t>
          </a:r>
          <a:endParaRPr lang="en-US" sz="1200" b="1">
            <a:ln>
              <a:solidFill>
                <a:schemeClr val="tx1"/>
              </a:solidFill>
              <a:prstDash val="sysDot"/>
            </a:ln>
            <a:solidFill>
              <a:srgbClr val="7030A0"/>
            </a:solidFill>
            <a:effectLst>
              <a:outerShdw blurRad="50800" dist="50800" dir="5400000" algn="ctr" rotWithShape="0">
                <a:srgbClr val="66FFFF"/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0.68921</cdr:x>
      <cdr:y>0.0619</cdr:y>
    </cdr:from>
    <cdr:to>
      <cdr:x>0.87528</cdr:x>
      <cdr:y>0.38809</cdr:y>
    </cdr:to>
    <cdr:pic>
      <cdr:nvPicPr>
        <cdr:cNvPr id="5" name="Picture 4" descr="Balloons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076699" y="247649"/>
          <a:ext cx="1100581" cy="13049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0.12721</cdr:x>
      <cdr:y>0.06191</cdr:y>
    </cdr:from>
    <cdr:to>
      <cdr:x>0.35749</cdr:x>
      <cdr:y>0.38333</cdr:y>
    </cdr:to>
    <cdr:pic>
      <cdr:nvPicPr>
        <cdr:cNvPr id="7" name="Picture 6" descr="winny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52476" y="247651"/>
          <a:ext cx="1362074" cy="1285874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3" name="Table3" displayName="Table3" ref="A1:K15" totalsRowShown="0" headerRowDxfId="80">
  <sortState ref="A2:J15">
    <sortCondition ref="A1:A15"/>
  </sortState>
  <tableColumns count="11">
    <tableColumn id="1" name="Vendor Name"/>
    <tableColumn id="2" name="Account No."/>
    <tableColumn id="3" name="Billing Address"/>
    <tableColumn id="4" name="Contact"/>
    <tableColumn id="5" name="Phone No."/>
    <tableColumn id="6" name="Fax No."/>
    <tableColumn id="7" name="Balance for Jan"/>
    <tableColumn id="8" name="Balance for Feb"/>
    <tableColumn id="9" name="Balance for Mar"/>
    <tableColumn id="10" name="Total Balance " dataDxfId="81"/>
    <tableColumn id="11" name="Column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53"/>
  <sheetViews>
    <sheetView tabSelected="1" workbookViewId="0">
      <pane ySplit="1" topLeftCell="A32" activePane="bottomLeft" state="frozenSplit"/>
      <selection pane="bottomLeft" activeCell="H39" sqref="H39"/>
    </sheetView>
  </sheetViews>
  <sheetFormatPr defaultRowHeight="15"/>
  <cols>
    <col min="1" max="1" width="29.28515625" style="2" customWidth="1"/>
    <col min="2" max="2" width="44.140625" style="2" customWidth="1"/>
    <col min="3" max="3" width="12.42578125" style="2" bestFit="1" customWidth="1"/>
    <col min="4" max="4" width="17.42578125" style="2" customWidth="1"/>
    <col min="5" max="5" width="14" style="2" customWidth="1"/>
    <col min="6" max="6" width="10.5703125" customWidth="1"/>
    <col min="7" max="7" width="9" customWidth="1"/>
  </cols>
  <sheetData>
    <row r="1" spans="1:7" s="1" customFormat="1" ht="37.5">
      <c r="A1" s="95" t="s">
        <v>0</v>
      </c>
      <c r="B1" s="95" t="s">
        <v>1</v>
      </c>
      <c r="C1" s="95" t="s">
        <v>176</v>
      </c>
      <c r="D1" s="96" t="s">
        <v>182</v>
      </c>
      <c r="E1" s="97" t="s">
        <v>179</v>
      </c>
      <c r="F1" s="6"/>
      <c r="G1" s="74"/>
    </row>
    <row r="2" spans="1:7">
      <c r="A2" s="19" t="s">
        <v>2</v>
      </c>
      <c r="B2" s="3" t="s">
        <v>177</v>
      </c>
      <c r="C2" s="3"/>
      <c r="D2" s="4"/>
      <c r="E2" s="4"/>
      <c r="F2" s="7"/>
    </row>
    <row r="3" spans="1:7" ht="26.25">
      <c r="A3" s="3" t="s">
        <v>3</v>
      </c>
      <c r="B3" s="5" t="s">
        <v>49</v>
      </c>
      <c r="C3" s="9">
        <v>100</v>
      </c>
      <c r="D3" s="10">
        <v>1</v>
      </c>
      <c r="E3" s="10">
        <v>3.5</v>
      </c>
      <c r="F3" s="7"/>
    </row>
    <row r="4" spans="1:7">
      <c r="A4" s="3" t="s">
        <v>4</v>
      </c>
      <c r="B4" s="3" t="s">
        <v>50</v>
      </c>
      <c r="C4" s="9">
        <v>100</v>
      </c>
      <c r="D4" s="10">
        <v>1</v>
      </c>
      <c r="E4" s="10">
        <v>3</v>
      </c>
      <c r="F4" s="7"/>
    </row>
    <row r="5" spans="1:7">
      <c r="A5" s="3" t="s">
        <v>5</v>
      </c>
      <c r="B5" s="3" t="s">
        <v>51</v>
      </c>
      <c r="C5" s="9">
        <v>100</v>
      </c>
      <c r="D5" s="10">
        <v>1</v>
      </c>
      <c r="E5" s="10">
        <v>3.5</v>
      </c>
      <c r="F5" s="7"/>
    </row>
    <row r="6" spans="1:7">
      <c r="A6" s="3" t="s">
        <v>6</v>
      </c>
      <c r="B6" s="3" t="s">
        <v>52</v>
      </c>
      <c r="C6" s="9">
        <v>200</v>
      </c>
      <c r="D6" s="10">
        <v>1</v>
      </c>
      <c r="E6" s="10">
        <v>3.5</v>
      </c>
      <c r="F6" s="7"/>
    </row>
    <row r="7" spans="1:7">
      <c r="A7" s="19" t="s">
        <v>7</v>
      </c>
      <c r="B7" s="3" t="s">
        <v>53</v>
      </c>
      <c r="C7" s="9"/>
      <c r="D7" s="10"/>
      <c r="E7" s="10"/>
      <c r="F7" s="7"/>
    </row>
    <row r="8" spans="1:7">
      <c r="A8" s="3" t="s">
        <v>8</v>
      </c>
      <c r="B8" s="3" t="s">
        <v>54</v>
      </c>
      <c r="C8" s="9">
        <v>50</v>
      </c>
      <c r="D8" s="10">
        <v>1</v>
      </c>
      <c r="E8" s="10">
        <v>3.5</v>
      </c>
      <c r="F8" s="7"/>
    </row>
    <row r="9" spans="1:7">
      <c r="A9" s="3" t="s">
        <v>9</v>
      </c>
      <c r="B9" s="3" t="s">
        <v>55</v>
      </c>
      <c r="C9" s="9">
        <v>50</v>
      </c>
      <c r="D9" s="10">
        <v>1</v>
      </c>
      <c r="E9" s="10">
        <v>3.5</v>
      </c>
      <c r="F9" s="7"/>
    </row>
    <row r="10" spans="1:7">
      <c r="A10" s="19" t="s">
        <v>10</v>
      </c>
      <c r="B10" s="3" t="s">
        <v>56</v>
      </c>
      <c r="C10" s="9"/>
      <c r="D10" s="10"/>
      <c r="E10" s="10"/>
      <c r="F10" s="7"/>
    </row>
    <row r="11" spans="1:7">
      <c r="A11" s="3" t="s">
        <v>11</v>
      </c>
      <c r="B11" s="3" t="s">
        <v>57</v>
      </c>
      <c r="C11" s="9">
        <v>100</v>
      </c>
      <c r="D11" s="21">
        <v>1</v>
      </c>
      <c r="E11" s="10">
        <v>3</v>
      </c>
      <c r="F11" s="7"/>
    </row>
    <row r="12" spans="1:7">
      <c r="A12" s="3" t="s">
        <v>12</v>
      </c>
      <c r="B12" s="3" t="s">
        <v>58</v>
      </c>
      <c r="C12" s="9">
        <v>100</v>
      </c>
      <c r="D12" s="10">
        <v>1</v>
      </c>
      <c r="E12" s="10">
        <v>3</v>
      </c>
      <c r="F12" s="7"/>
    </row>
    <row r="13" spans="1:7">
      <c r="A13" s="3" t="s">
        <v>13</v>
      </c>
      <c r="B13" s="3" t="s">
        <v>59</v>
      </c>
      <c r="C13" s="9">
        <v>100</v>
      </c>
      <c r="D13" s="10">
        <v>1</v>
      </c>
      <c r="E13" s="10">
        <v>3</v>
      </c>
      <c r="F13" s="7"/>
    </row>
    <row r="14" spans="1:7">
      <c r="A14" s="19" t="s">
        <v>14</v>
      </c>
      <c r="B14" s="3" t="s">
        <v>14</v>
      </c>
      <c r="C14" s="9"/>
      <c r="D14" s="10"/>
      <c r="E14" s="10"/>
      <c r="F14" s="7"/>
    </row>
    <row r="15" spans="1:7" ht="26.25">
      <c r="A15" s="5" t="s">
        <v>15</v>
      </c>
      <c r="B15" s="3" t="s">
        <v>60</v>
      </c>
      <c r="C15" s="9">
        <v>50</v>
      </c>
      <c r="D15" s="10">
        <v>10</v>
      </c>
      <c r="E15" s="10">
        <v>20</v>
      </c>
      <c r="F15" s="7"/>
    </row>
    <row r="16" spans="1:7" ht="26.25">
      <c r="A16" s="5" t="s">
        <v>16</v>
      </c>
      <c r="B16" s="3" t="s">
        <v>61</v>
      </c>
      <c r="C16" s="9">
        <v>30</v>
      </c>
      <c r="D16" s="10">
        <v>15</v>
      </c>
      <c r="E16" s="10">
        <v>30</v>
      </c>
      <c r="F16" s="7"/>
    </row>
    <row r="17" spans="1:6" ht="26.25">
      <c r="A17" s="5" t="s">
        <v>17</v>
      </c>
      <c r="B17" s="5" t="s">
        <v>62</v>
      </c>
      <c r="C17" s="9">
        <v>50</v>
      </c>
      <c r="D17" s="10">
        <v>15</v>
      </c>
      <c r="E17" s="10">
        <v>40</v>
      </c>
      <c r="F17" s="7"/>
    </row>
    <row r="18" spans="1:6">
      <c r="A18" s="19" t="s">
        <v>18</v>
      </c>
      <c r="B18" s="3" t="s">
        <v>63</v>
      </c>
      <c r="C18" s="9"/>
      <c r="D18" s="10"/>
      <c r="E18" s="10"/>
      <c r="F18" s="7"/>
    </row>
    <row r="19" spans="1:6">
      <c r="A19" s="3" t="s">
        <v>19</v>
      </c>
      <c r="B19" s="3" t="s">
        <v>64</v>
      </c>
      <c r="C19" s="9">
        <v>50</v>
      </c>
      <c r="D19" s="10">
        <v>1</v>
      </c>
      <c r="E19" s="10">
        <v>3</v>
      </c>
      <c r="F19" s="7"/>
    </row>
    <row r="20" spans="1:6" ht="26.25">
      <c r="A20" s="5" t="s">
        <v>20</v>
      </c>
      <c r="B20" s="5" t="s">
        <v>65</v>
      </c>
      <c r="C20" s="9">
        <v>100</v>
      </c>
      <c r="D20" s="10">
        <v>2</v>
      </c>
      <c r="E20" s="10">
        <v>5.5</v>
      </c>
      <c r="F20" s="7"/>
    </row>
    <row r="21" spans="1:6" ht="26.25">
      <c r="A21" s="19" t="s">
        <v>21</v>
      </c>
      <c r="B21" s="5" t="s">
        <v>66</v>
      </c>
      <c r="C21" s="9"/>
      <c r="D21" s="10"/>
      <c r="E21" s="10"/>
      <c r="F21" s="7"/>
    </row>
    <row r="22" spans="1:6" ht="39">
      <c r="A22" s="3" t="s">
        <v>22</v>
      </c>
      <c r="B22" s="5" t="s">
        <v>67</v>
      </c>
      <c r="C22" s="9">
        <v>250</v>
      </c>
      <c r="D22" s="10">
        <v>2</v>
      </c>
      <c r="E22" s="10">
        <v>5.5</v>
      </c>
      <c r="F22" s="7"/>
    </row>
    <row r="23" spans="1:6">
      <c r="A23" s="3" t="s">
        <v>23</v>
      </c>
      <c r="B23" s="3" t="s">
        <v>68</v>
      </c>
      <c r="C23" s="9">
        <v>200</v>
      </c>
      <c r="D23" s="10">
        <v>2</v>
      </c>
      <c r="E23" s="10">
        <v>6</v>
      </c>
      <c r="F23" s="7"/>
    </row>
    <row r="24" spans="1:6">
      <c r="A24" s="3" t="s">
        <v>24</v>
      </c>
      <c r="B24" s="3" t="s">
        <v>69</v>
      </c>
      <c r="C24" s="9">
        <v>100</v>
      </c>
      <c r="D24" s="10">
        <v>2</v>
      </c>
      <c r="E24" s="10">
        <v>5</v>
      </c>
      <c r="F24" s="7"/>
    </row>
    <row r="25" spans="1:6">
      <c r="A25" s="3" t="s">
        <v>25</v>
      </c>
      <c r="B25" s="3" t="s">
        <v>70</v>
      </c>
      <c r="C25" s="9">
        <v>100</v>
      </c>
      <c r="D25" s="10">
        <v>2</v>
      </c>
      <c r="E25" s="10">
        <v>5.5</v>
      </c>
      <c r="F25" s="7"/>
    </row>
    <row r="26" spans="1:6">
      <c r="A26" s="113" t="s">
        <v>26</v>
      </c>
      <c r="B26" s="3" t="s">
        <v>71</v>
      </c>
      <c r="C26" s="9"/>
      <c r="D26" s="10"/>
      <c r="E26" s="10"/>
      <c r="F26" s="7"/>
    </row>
    <row r="27" spans="1:6">
      <c r="A27" s="3" t="s">
        <v>27</v>
      </c>
      <c r="B27" s="3" t="s">
        <v>72</v>
      </c>
      <c r="C27" s="9">
        <v>250</v>
      </c>
      <c r="D27" s="10">
        <v>1</v>
      </c>
      <c r="E27" s="10">
        <v>3</v>
      </c>
      <c r="F27" s="7"/>
    </row>
    <row r="28" spans="1:6">
      <c r="A28" s="3" t="s">
        <v>28</v>
      </c>
      <c r="B28" s="3" t="s">
        <v>57</v>
      </c>
      <c r="C28" s="9">
        <v>250</v>
      </c>
      <c r="D28" s="10">
        <v>1</v>
      </c>
      <c r="E28" s="10">
        <v>3</v>
      </c>
      <c r="F28" s="7"/>
    </row>
    <row r="29" spans="1:6">
      <c r="A29" s="3" t="s">
        <v>29</v>
      </c>
      <c r="B29" s="3" t="s">
        <v>73</v>
      </c>
      <c r="C29" s="9">
        <v>250</v>
      </c>
      <c r="D29" s="10">
        <v>1</v>
      </c>
      <c r="E29" s="10">
        <v>3</v>
      </c>
      <c r="F29" s="7"/>
    </row>
    <row r="30" spans="1:6">
      <c r="A30" s="3" t="s">
        <v>30</v>
      </c>
      <c r="B30" s="3" t="s">
        <v>74</v>
      </c>
      <c r="C30" s="9">
        <v>250</v>
      </c>
      <c r="D30" s="10">
        <v>1</v>
      </c>
      <c r="E30" s="10">
        <v>3.5</v>
      </c>
      <c r="F30" s="7"/>
    </row>
    <row r="31" spans="1:6">
      <c r="A31" s="113" t="s">
        <v>31</v>
      </c>
      <c r="B31" s="3" t="s">
        <v>75</v>
      </c>
      <c r="C31" s="9"/>
      <c r="D31" s="10"/>
      <c r="E31" s="10"/>
      <c r="F31" s="7"/>
    </row>
    <row r="32" spans="1:6">
      <c r="A32" s="3" t="s">
        <v>32</v>
      </c>
      <c r="B32" s="3" t="s">
        <v>76</v>
      </c>
      <c r="C32" s="9">
        <v>150</v>
      </c>
      <c r="D32" s="10">
        <v>2</v>
      </c>
      <c r="E32" s="10">
        <v>5</v>
      </c>
      <c r="F32" s="7"/>
    </row>
    <row r="33" spans="1:6">
      <c r="A33" s="3" t="s">
        <v>33</v>
      </c>
      <c r="B33" s="3" t="s">
        <v>77</v>
      </c>
      <c r="C33" s="9">
        <v>150</v>
      </c>
      <c r="D33" s="10">
        <v>2</v>
      </c>
      <c r="E33" s="10">
        <v>5</v>
      </c>
      <c r="F33" s="7"/>
    </row>
    <row r="34" spans="1:6" ht="26.25">
      <c r="A34" s="5" t="s">
        <v>34</v>
      </c>
      <c r="B34" s="3" t="s">
        <v>78</v>
      </c>
      <c r="C34" s="9">
        <v>150</v>
      </c>
      <c r="D34" s="10">
        <v>2</v>
      </c>
      <c r="E34" s="10">
        <v>5</v>
      </c>
      <c r="F34" s="7"/>
    </row>
    <row r="35" spans="1:6">
      <c r="A35" s="20" t="s">
        <v>35</v>
      </c>
      <c r="B35" s="3" t="s">
        <v>178</v>
      </c>
      <c r="C35" s="9"/>
      <c r="D35" s="10"/>
      <c r="E35" s="10"/>
      <c r="F35" s="7"/>
    </row>
    <row r="36" spans="1:6">
      <c r="A36" s="3" t="s">
        <v>36</v>
      </c>
      <c r="B36" s="3" t="s">
        <v>79</v>
      </c>
      <c r="C36" s="9">
        <v>50</v>
      </c>
      <c r="D36" s="10">
        <v>2</v>
      </c>
      <c r="E36" s="10">
        <v>5</v>
      </c>
      <c r="F36" s="7"/>
    </row>
    <row r="37" spans="1:6">
      <c r="A37" s="3" t="s">
        <v>37</v>
      </c>
      <c r="B37" s="3" t="s">
        <v>80</v>
      </c>
      <c r="C37" s="9">
        <v>50</v>
      </c>
      <c r="D37" s="10">
        <v>1</v>
      </c>
      <c r="E37" s="10">
        <v>5</v>
      </c>
      <c r="F37" s="7"/>
    </row>
    <row r="38" spans="1:6">
      <c r="A38" s="3" t="s">
        <v>38</v>
      </c>
      <c r="B38" s="3" t="s">
        <v>81</v>
      </c>
      <c r="C38" s="9">
        <v>50</v>
      </c>
      <c r="D38" s="10">
        <v>2</v>
      </c>
      <c r="E38" s="10">
        <v>5</v>
      </c>
      <c r="F38" s="7"/>
    </row>
    <row r="39" spans="1:6">
      <c r="A39" s="3" t="s">
        <v>39</v>
      </c>
      <c r="B39" s="3" t="s">
        <v>82</v>
      </c>
      <c r="C39" s="9">
        <v>50</v>
      </c>
      <c r="D39" s="10">
        <v>3</v>
      </c>
      <c r="E39" s="10">
        <v>6</v>
      </c>
      <c r="F39" s="7"/>
    </row>
    <row r="40" spans="1:6">
      <c r="A40" s="3" t="s">
        <v>40</v>
      </c>
      <c r="B40" s="3" t="s">
        <v>83</v>
      </c>
      <c r="C40" s="9">
        <v>50</v>
      </c>
      <c r="D40" s="10">
        <v>2</v>
      </c>
      <c r="E40" s="10">
        <v>5.5</v>
      </c>
      <c r="F40" s="7"/>
    </row>
    <row r="41" spans="1:6">
      <c r="A41" s="19" t="s">
        <v>41</v>
      </c>
      <c r="B41" s="3"/>
      <c r="C41" s="9"/>
      <c r="D41" s="10"/>
      <c r="E41" s="10"/>
      <c r="F41" s="7"/>
    </row>
    <row r="42" spans="1:6">
      <c r="A42" s="3" t="s">
        <v>42</v>
      </c>
      <c r="B42" s="3" t="s">
        <v>84</v>
      </c>
      <c r="C42" s="9">
        <v>200</v>
      </c>
      <c r="D42" s="10">
        <v>1</v>
      </c>
      <c r="E42" s="10">
        <v>2.5</v>
      </c>
      <c r="F42" s="7"/>
    </row>
    <row r="43" spans="1:6">
      <c r="A43" s="3" t="s">
        <v>43</v>
      </c>
      <c r="B43" s="3" t="s">
        <v>85</v>
      </c>
      <c r="C43" s="9">
        <v>200</v>
      </c>
      <c r="D43" s="10">
        <v>1</v>
      </c>
      <c r="E43" s="10">
        <v>2.5</v>
      </c>
      <c r="F43" s="7"/>
    </row>
    <row r="44" spans="1:6">
      <c r="A44" s="3" t="s">
        <v>44</v>
      </c>
      <c r="B44" s="3" t="s">
        <v>86</v>
      </c>
      <c r="C44" s="9">
        <v>200</v>
      </c>
      <c r="D44" s="10">
        <v>1</v>
      </c>
      <c r="E44" s="10">
        <v>2.5</v>
      </c>
      <c r="F44" s="7"/>
    </row>
    <row r="45" spans="1:6" ht="26.25">
      <c r="A45" s="3" t="s">
        <v>45</v>
      </c>
      <c r="B45" s="5" t="s">
        <v>87</v>
      </c>
      <c r="C45" s="9">
        <v>200</v>
      </c>
      <c r="D45" s="10">
        <v>1</v>
      </c>
      <c r="E45" s="10">
        <v>2.5</v>
      </c>
      <c r="F45" s="7"/>
    </row>
    <row r="46" spans="1:6">
      <c r="A46" s="3" t="s">
        <v>46</v>
      </c>
      <c r="B46" s="3" t="s">
        <v>88</v>
      </c>
      <c r="C46" s="9">
        <v>200</v>
      </c>
      <c r="D46" s="10">
        <v>1</v>
      </c>
      <c r="E46" s="10">
        <v>2.5</v>
      </c>
      <c r="F46" s="7"/>
    </row>
    <row r="47" spans="1:6">
      <c r="A47" s="3" t="s">
        <v>47</v>
      </c>
      <c r="B47" s="3" t="s">
        <v>89</v>
      </c>
      <c r="C47" s="9">
        <v>200</v>
      </c>
      <c r="D47" s="10">
        <v>1</v>
      </c>
      <c r="E47" s="10">
        <v>2.5</v>
      </c>
      <c r="F47" s="7"/>
    </row>
    <row r="48" spans="1:6">
      <c r="A48" s="3" t="s">
        <v>48</v>
      </c>
      <c r="B48" s="3" t="s">
        <v>90</v>
      </c>
      <c r="C48" s="15">
        <v>200</v>
      </c>
      <c r="D48" s="16">
        <v>1</v>
      </c>
      <c r="E48" s="16">
        <v>2.5</v>
      </c>
      <c r="F48" s="7"/>
    </row>
    <row r="49" spans="1:6" ht="15.75">
      <c r="A49" s="22"/>
      <c r="B49" s="11" t="s">
        <v>180</v>
      </c>
      <c r="C49" s="17">
        <f>SUM(C3:C48)</f>
        <v>4930</v>
      </c>
      <c r="D49" s="18">
        <f>SUM(D3:D48)</f>
        <v>87</v>
      </c>
      <c r="E49" s="14">
        <f>SUM(E2:E48)</f>
        <v>221.5</v>
      </c>
      <c r="F49" s="7"/>
    </row>
    <row r="50" spans="1:6" ht="15.75">
      <c r="A50" s="22"/>
      <c r="B50" s="11" t="s">
        <v>181</v>
      </c>
      <c r="C50" s="13">
        <f>AVERAGE(C3:C48)</f>
        <v>133.24324324324326</v>
      </c>
      <c r="D50" s="14">
        <f t="shared" ref="D50:E50" si="0">AVERAGE(D3:D48)</f>
        <v>2.3513513513513513</v>
      </c>
      <c r="E50" s="14">
        <f t="shared" si="0"/>
        <v>5.9864864864864868</v>
      </c>
      <c r="F50" s="7"/>
    </row>
    <row r="51" spans="1:6" ht="15.75">
      <c r="A51" s="23"/>
      <c r="B51" s="8" t="s">
        <v>183</v>
      </c>
      <c r="C51" s="13">
        <f>MAX(C3:C48)</f>
        <v>250</v>
      </c>
      <c r="D51" s="14">
        <f t="shared" ref="D51:E51" si="1">MAX(D3:D48)</f>
        <v>15</v>
      </c>
      <c r="E51" s="14">
        <f t="shared" si="1"/>
        <v>40</v>
      </c>
      <c r="F51" s="7"/>
    </row>
    <row r="52" spans="1:6" ht="15.75">
      <c r="A52" s="23"/>
      <c r="B52" s="8" t="s">
        <v>184</v>
      </c>
      <c r="C52" s="13">
        <f>MIN(C3:C48)</f>
        <v>30</v>
      </c>
      <c r="D52" s="14">
        <f t="shared" ref="D52:E52" si="2">MIN(D3:D48)</f>
        <v>1</v>
      </c>
      <c r="E52" s="14">
        <f t="shared" si="2"/>
        <v>2.5</v>
      </c>
    </row>
    <row r="53" spans="1:6">
      <c r="C53" s="12"/>
      <c r="D53" s="12"/>
      <c r="E53" s="12"/>
    </row>
  </sheetData>
  <pageMargins left="0.7" right="0.7" top="0.75" bottom="0.75" header="0.25" footer="0.3"/>
  <pageSetup orientation="portrait" horizontalDpi="300" verticalDpi="0" r:id="rId1"/>
  <headerFooter>
    <oddHeader>&amp;L&amp;"Arial,Bold"&amp;8 12:30 PM
&amp;"Arial,Bold"&amp;8 05/24/10
&amp;"Arial,Bold"&amp;8 &amp;C&amp;"Arial,Bold"&amp;12 Jackie's Party Store
&amp;"Arial,Bold"&amp;14 
&amp;"Arial,Bold"&amp;10 May 24, 2010</oddHeader>
    <oddFooter>&amp;R&amp;"Arial,Bold"&amp;8 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00"/>
  </sheetPr>
  <dimension ref="A1:G4"/>
  <sheetViews>
    <sheetView workbookViewId="0">
      <selection activeCell="C15" sqref="C15"/>
    </sheetView>
  </sheetViews>
  <sheetFormatPr defaultRowHeight="15"/>
  <cols>
    <col min="1" max="1" width="20" customWidth="1"/>
    <col min="2" max="2" width="13.28515625" bestFit="1" customWidth="1"/>
    <col min="3" max="3" width="33.140625" bestFit="1" customWidth="1"/>
    <col min="4" max="4" width="16.5703125" bestFit="1" customWidth="1"/>
    <col min="5" max="5" width="12.42578125" bestFit="1" customWidth="1"/>
    <col min="7" max="7" width="15.85546875" bestFit="1" customWidth="1"/>
    <col min="8" max="8" width="16.140625" bestFit="1" customWidth="1"/>
    <col min="9" max="9" width="16.7109375" bestFit="1" customWidth="1"/>
    <col min="10" max="10" width="14.85546875" bestFit="1" customWidth="1"/>
  </cols>
  <sheetData>
    <row r="1" spans="1:7">
      <c r="A1" s="118"/>
      <c r="B1" s="119"/>
      <c r="C1" s="111"/>
      <c r="D1" s="120"/>
    </row>
    <row r="2" spans="1:7" ht="15.75" thickBot="1">
      <c r="A2" s="121" t="s">
        <v>302</v>
      </c>
      <c r="B2" s="122"/>
      <c r="C2" s="123"/>
      <c r="D2" s="123"/>
    </row>
    <row r="3" spans="1:7" ht="15.75" thickBot="1">
      <c r="A3" s="26"/>
    </row>
    <row r="4" spans="1:7" ht="15.75" thickBot="1">
      <c r="A4" s="124" t="s">
        <v>301</v>
      </c>
      <c r="B4" s="125"/>
      <c r="C4" s="125"/>
      <c r="D4" s="125"/>
      <c r="E4" s="125"/>
      <c r="F4" s="125"/>
      <c r="G4" s="1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FF"/>
  </sheetPr>
  <dimension ref="A1:N59"/>
  <sheetViews>
    <sheetView workbookViewId="0">
      <selection activeCell="A29" sqref="A29:XFD29"/>
    </sheetView>
  </sheetViews>
  <sheetFormatPr defaultRowHeight="15"/>
  <cols>
    <col min="1" max="1" width="21.85546875" style="2" bestFit="1" customWidth="1"/>
    <col min="2" max="2" width="19.5703125" style="2" bestFit="1" customWidth="1"/>
    <col min="3" max="3" width="40.5703125" style="2" bestFit="1" customWidth="1"/>
    <col min="4" max="4" width="20.5703125" style="2" bestFit="1" customWidth="1"/>
    <col min="5" max="5" width="13.140625" style="2" customWidth="1"/>
    <col min="6" max="6" width="12.28515625" style="2" customWidth="1"/>
    <col min="7" max="7" width="18.42578125" style="2" customWidth="1"/>
    <col min="8" max="8" width="18.42578125" bestFit="1" customWidth="1"/>
    <col min="9" max="9" width="19" bestFit="1" customWidth="1"/>
    <col min="10" max="10" width="17.140625" bestFit="1" customWidth="1"/>
    <col min="11" max="11" width="11.28515625" customWidth="1"/>
  </cols>
  <sheetData>
    <row r="1" spans="1:14" ht="26.25" customHeight="1">
      <c r="A1" s="28" t="s">
        <v>211</v>
      </c>
      <c r="B1" s="28" t="s">
        <v>225</v>
      </c>
      <c r="C1" s="28" t="s">
        <v>212</v>
      </c>
      <c r="D1" s="28" t="s">
        <v>92</v>
      </c>
      <c r="E1" s="28" t="s">
        <v>224</v>
      </c>
      <c r="F1" s="28" t="s">
        <v>223</v>
      </c>
      <c r="G1" s="28" t="s">
        <v>220</v>
      </c>
      <c r="H1" s="28" t="s">
        <v>221</v>
      </c>
      <c r="I1" s="28" t="s">
        <v>222</v>
      </c>
      <c r="J1" s="28" t="s">
        <v>226</v>
      </c>
      <c r="K1" s="28" t="s">
        <v>298</v>
      </c>
    </row>
    <row r="2" spans="1:14">
      <c r="A2" t="s">
        <v>213</v>
      </c>
      <c r="B2" s="2">
        <v>1226456</v>
      </c>
      <c r="C2" t="s">
        <v>204</v>
      </c>
      <c r="D2" t="s">
        <v>299</v>
      </c>
      <c r="E2" s="51" t="s">
        <v>119</v>
      </c>
      <c r="F2" s="51" t="s">
        <v>219</v>
      </c>
      <c r="G2" s="29">
        <v>100</v>
      </c>
      <c r="H2" s="29">
        <v>100</v>
      </c>
      <c r="I2" s="29">
        <v>80</v>
      </c>
      <c r="J2" s="29">
        <f>SUM(Table3[[#This Row],[Balance for Jan]:[Balance for Mar]])</f>
        <v>280</v>
      </c>
      <c r="K2" s="26"/>
      <c r="L2" s="26"/>
      <c r="M2" s="26"/>
      <c r="N2" s="26"/>
    </row>
    <row r="3" spans="1:14">
      <c r="A3" t="s">
        <v>95</v>
      </c>
      <c r="B3" s="2">
        <v>1234567</v>
      </c>
      <c r="C3" t="s">
        <v>197</v>
      </c>
      <c r="D3" t="s">
        <v>216</v>
      </c>
      <c r="E3" s="51" t="s">
        <v>151</v>
      </c>
      <c r="F3" s="51" t="s">
        <v>217</v>
      </c>
      <c r="G3" s="29">
        <v>50</v>
      </c>
      <c r="H3" s="29">
        <v>60</v>
      </c>
      <c r="I3" s="29">
        <v>70</v>
      </c>
      <c r="J3" s="29">
        <f>SUM(Table3[[#This Row],[Balance for Jan]:[Balance for Mar]])</f>
        <v>180</v>
      </c>
      <c r="K3" s="26"/>
      <c r="L3" s="26"/>
      <c r="M3" s="26"/>
      <c r="N3" s="26"/>
    </row>
    <row r="4" spans="1:14">
      <c r="A4" t="s">
        <v>96</v>
      </c>
      <c r="B4" s="2">
        <v>6489989</v>
      </c>
      <c r="C4" t="s">
        <v>200</v>
      </c>
      <c r="D4" t="s">
        <v>107</v>
      </c>
      <c r="E4" s="51" t="s">
        <v>116</v>
      </c>
      <c r="F4" s="51" t="s">
        <v>126</v>
      </c>
      <c r="G4" s="29">
        <v>200</v>
      </c>
      <c r="H4" s="29">
        <v>250</v>
      </c>
      <c r="I4" s="29">
        <v>100</v>
      </c>
      <c r="J4" s="29">
        <f>SUM(Table3[[#This Row],[Balance for Jan]:[Balance for Mar]])</f>
        <v>550</v>
      </c>
      <c r="K4" s="26"/>
      <c r="L4" s="26"/>
      <c r="M4" s="26"/>
      <c r="N4" s="26"/>
    </row>
    <row r="5" spans="1:14">
      <c r="A5" t="s">
        <v>97</v>
      </c>
      <c r="B5" s="2">
        <v>68455559</v>
      </c>
      <c r="C5" t="s">
        <v>198</v>
      </c>
      <c r="D5" t="s">
        <v>214</v>
      </c>
      <c r="E5" s="51" t="s">
        <v>215</v>
      </c>
      <c r="F5" s="51" t="s">
        <v>218</v>
      </c>
      <c r="G5" s="29">
        <v>150</v>
      </c>
      <c r="H5" s="29">
        <v>100</v>
      </c>
      <c r="I5" s="29">
        <v>50</v>
      </c>
      <c r="J5" s="29">
        <f>SUM(Table3[[#This Row],[Balance for Jan]:[Balance for Mar]])</f>
        <v>300</v>
      </c>
      <c r="K5" s="26"/>
      <c r="L5" s="26"/>
      <c r="M5" s="26"/>
      <c r="N5" s="26"/>
    </row>
    <row r="6" spans="1:14">
      <c r="A6" t="s">
        <v>98</v>
      </c>
      <c r="B6" s="2">
        <v>9454978</v>
      </c>
      <c r="C6" t="s">
        <v>199</v>
      </c>
      <c r="D6" t="s">
        <v>108</v>
      </c>
      <c r="E6" s="51" t="s">
        <v>117</v>
      </c>
      <c r="F6" s="51" t="s">
        <v>127</v>
      </c>
      <c r="G6" s="29">
        <v>200</v>
      </c>
      <c r="H6" s="29">
        <v>100</v>
      </c>
      <c r="I6" s="29">
        <v>250</v>
      </c>
      <c r="J6" s="29">
        <f>SUM(Table3[[#This Row],[Balance for Jan]:[Balance for Mar]])</f>
        <v>550</v>
      </c>
      <c r="K6" s="26"/>
      <c r="L6" s="26"/>
      <c r="M6" s="26"/>
      <c r="N6" s="26"/>
    </row>
    <row r="7" spans="1:14">
      <c r="A7" t="s">
        <v>99</v>
      </c>
      <c r="B7" s="2">
        <v>35465465</v>
      </c>
      <c r="C7" t="s">
        <v>201</v>
      </c>
      <c r="D7" t="s">
        <v>109</v>
      </c>
      <c r="E7" s="51" t="s">
        <v>118</v>
      </c>
      <c r="F7" s="51" t="s">
        <v>128</v>
      </c>
      <c r="G7" s="29">
        <v>300</v>
      </c>
      <c r="H7" s="29">
        <v>300</v>
      </c>
      <c r="I7" s="29">
        <v>300</v>
      </c>
      <c r="J7" s="29">
        <f>SUM(Table3[[#This Row],[Balance for Jan]:[Balance for Mar]])</f>
        <v>900</v>
      </c>
      <c r="K7" s="26"/>
      <c r="L7" s="26"/>
      <c r="M7" s="26"/>
      <c r="N7" s="26"/>
    </row>
    <row r="8" spans="1:14">
      <c r="A8" t="s">
        <v>100</v>
      </c>
      <c r="B8" s="2">
        <v>6788889</v>
      </c>
      <c r="C8" t="s">
        <v>202</v>
      </c>
      <c r="D8" t="s">
        <v>110</v>
      </c>
      <c r="E8" s="51" t="s">
        <v>119</v>
      </c>
      <c r="F8" s="51" t="s">
        <v>129</v>
      </c>
      <c r="G8" s="29">
        <v>150</v>
      </c>
      <c r="H8" s="29">
        <v>150</v>
      </c>
      <c r="I8" s="29">
        <v>150</v>
      </c>
      <c r="J8" s="29">
        <f>SUM(Table3[[#This Row],[Balance for Jan]:[Balance for Mar]])</f>
        <v>450</v>
      </c>
      <c r="K8" s="26"/>
      <c r="L8" s="26"/>
      <c r="M8" s="26"/>
      <c r="N8" s="26"/>
    </row>
    <row r="9" spans="1:14">
      <c r="A9" t="s">
        <v>101</v>
      </c>
      <c r="B9" s="2">
        <v>6487654</v>
      </c>
      <c r="C9" t="s">
        <v>203</v>
      </c>
      <c r="D9" t="s">
        <v>111</v>
      </c>
      <c r="E9" s="51" t="s">
        <v>120</v>
      </c>
      <c r="F9" s="51" t="s">
        <v>130</v>
      </c>
      <c r="G9" s="29">
        <v>100</v>
      </c>
      <c r="H9" s="29">
        <v>100</v>
      </c>
      <c r="I9" s="29">
        <v>100</v>
      </c>
      <c r="J9" s="29">
        <f>SUM(Table3[[#This Row],[Balance for Jan]:[Balance for Mar]])</f>
        <v>300</v>
      </c>
    </row>
    <row r="10" spans="1:14">
      <c r="A10" t="s">
        <v>102</v>
      </c>
      <c r="B10" s="2">
        <v>266667</v>
      </c>
      <c r="C10" t="s">
        <v>205</v>
      </c>
      <c r="D10" t="s">
        <v>112</v>
      </c>
      <c r="E10" s="51" t="s">
        <v>121</v>
      </c>
      <c r="F10" s="51" t="s">
        <v>131</v>
      </c>
      <c r="G10" s="29">
        <v>300</v>
      </c>
      <c r="H10" s="29">
        <v>300</v>
      </c>
      <c r="I10" s="29">
        <v>300</v>
      </c>
      <c r="J10" s="29">
        <f>SUM(Table3[[#This Row],[Balance for Jan]:[Balance for Mar]])</f>
        <v>900</v>
      </c>
    </row>
    <row r="11" spans="1:14">
      <c r="A11" t="s">
        <v>103</v>
      </c>
      <c r="B11" s="2">
        <v>1235678</v>
      </c>
      <c r="C11" t="s">
        <v>206</v>
      </c>
      <c r="D11" t="s">
        <v>113</v>
      </c>
      <c r="E11" s="51" t="s">
        <v>122</v>
      </c>
      <c r="F11" s="51" t="s">
        <v>132</v>
      </c>
      <c r="G11" s="29">
        <v>350</v>
      </c>
      <c r="H11" s="29">
        <v>250</v>
      </c>
      <c r="I11" s="29">
        <v>150</v>
      </c>
      <c r="J11" s="29">
        <f>SUM(Table3[[#This Row],[Balance for Jan]:[Balance for Mar]])</f>
        <v>750</v>
      </c>
    </row>
    <row r="12" spans="1:14">
      <c r="A12" t="s">
        <v>104</v>
      </c>
      <c r="B12" s="2">
        <v>87981235</v>
      </c>
      <c r="C12" t="s">
        <v>207</v>
      </c>
      <c r="D12" t="s">
        <v>210</v>
      </c>
      <c r="E12" s="51" t="s">
        <v>123</v>
      </c>
      <c r="F12" s="51" t="s">
        <v>133</v>
      </c>
      <c r="G12" s="29">
        <v>100</v>
      </c>
      <c r="H12" s="29">
        <v>200</v>
      </c>
      <c r="I12" s="29">
        <v>100</v>
      </c>
      <c r="J12" s="29">
        <f>SUM(Table3[[#This Row],[Balance for Jan]:[Balance for Mar]])</f>
        <v>400</v>
      </c>
    </row>
    <row r="13" spans="1:14">
      <c r="A13" t="s">
        <v>105</v>
      </c>
      <c r="B13" s="2">
        <v>126588</v>
      </c>
      <c r="C13" t="s">
        <v>208</v>
      </c>
      <c r="D13" t="s">
        <v>114</v>
      </c>
      <c r="E13" s="51" t="s">
        <v>124</v>
      </c>
      <c r="F13" s="51" t="s">
        <v>134</v>
      </c>
      <c r="G13" s="29">
        <v>200</v>
      </c>
      <c r="H13" s="29">
        <v>170</v>
      </c>
      <c r="I13" s="29">
        <v>200</v>
      </c>
      <c r="J13" s="29">
        <f>SUM(Table3[[#This Row],[Balance for Jan]:[Balance for Mar]])</f>
        <v>570</v>
      </c>
    </row>
    <row r="14" spans="1:14">
      <c r="A14" t="s">
        <v>106</v>
      </c>
      <c r="B14" s="2">
        <v>3354988</v>
      </c>
      <c r="C14" t="s">
        <v>209</v>
      </c>
      <c r="D14" t="s">
        <v>115</v>
      </c>
      <c r="E14" s="51" t="s">
        <v>125</v>
      </c>
      <c r="F14" s="51" t="s">
        <v>135</v>
      </c>
      <c r="G14" s="29">
        <v>200</v>
      </c>
      <c r="H14" s="29">
        <v>150</v>
      </c>
      <c r="I14" s="29">
        <v>200</v>
      </c>
      <c r="J14" s="29">
        <f>SUM(Table3[[#This Row],[Balance for Jan]:[Balance for Mar]])</f>
        <v>550</v>
      </c>
    </row>
    <row r="15" spans="1:14">
      <c r="A15"/>
      <c r="B15"/>
      <c r="C15"/>
      <c r="D15"/>
      <c r="E15" s="26"/>
      <c r="F15" s="42" t="s">
        <v>230</v>
      </c>
      <c r="G15" s="43">
        <f>SUBTOTAL(109,G2:G14)</f>
        <v>2400</v>
      </c>
      <c r="H15" s="43">
        <f t="shared" ref="H15:I15" si="0">SUBTOTAL(109,H2:H14)</f>
        <v>2230</v>
      </c>
      <c r="I15" s="43">
        <f t="shared" si="0"/>
        <v>2050</v>
      </c>
      <c r="J15" s="43">
        <f>SUBTOTAL(109,J2:J14)</f>
        <v>6680</v>
      </c>
    </row>
    <row r="16" spans="1:14">
      <c r="A16" s="24"/>
      <c r="B16" s="24"/>
      <c r="C16" s="24"/>
      <c r="D16" s="24"/>
      <c r="E16" s="24"/>
      <c r="F16" s="24"/>
      <c r="G16" s="24"/>
      <c r="H16" s="25"/>
      <c r="I16" s="26"/>
    </row>
    <row r="17" spans="1:10">
      <c r="A17" s="53" t="s">
        <v>227</v>
      </c>
      <c r="B17" s="27" t="s">
        <v>247</v>
      </c>
      <c r="C17" s="24"/>
      <c r="F17" s="24"/>
      <c r="G17" s="24"/>
      <c r="H17" s="25"/>
      <c r="I17" s="26"/>
    </row>
    <row r="18" spans="1:10">
      <c r="A18" s="50"/>
      <c r="B18" s="49">
        <f>DCOUNTA(Table3[#All],Table3[[#Headers],[Vendor Name]],A17:A18)</f>
        <v>13</v>
      </c>
      <c r="C18" s="24"/>
      <c r="G18" s="24"/>
      <c r="H18" s="25"/>
      <c r="I18" s="26"/>
    </row>
    <row r="19" spans="1:10">
      <c r="A19" s="24"/>
      <c r="B19" s="24"/>
      <c r="C19" s="24"/>
      <c r="D19" s="24"/>
      <c r="E19" s="31"/>
      <c r="F19" s="24"/>
      <c r="G19" s="24"/>
      <c r="H19" s="25"/>
      <c r="I19" s="26"/>
    </row>
    <row r="20" spans="1:10">
      <c r="A20" s="53" t="s">
        <v>228</v>
      </c>
      <c r="B20" s="27" t="s">
        <v>248</v>
      </c>
      <c r="C20" s="24"/>
      <c r="D20" s="24"/>
      <c r="E20" s="24"/>
      <c r="F20" s="24"/>
      <c r="G20" s="24"/>
      <c r="H20" s="25"/>
      <c r="I20" s="26"/>
    </row>
    <row r="21" spans="1:10">
      <c r="A21" s="103" t="s">
        <v>213</v>
      </c>
      <c r="B21" s="49">
        <f>VLOOKUP(A21,Table3[#All],2,FALSE)</f>
        <v>1226456</v>
      </c>
      <c r="C21" s="24"/>
      <c r="D21" s="24"/>
      <c r="E21" s="24"/>
      <c r="F21" s="24"/>
      <c r="G21" s="24"/>
      <c r="H21" s="25"/>
      <c r="I21" s="26"/>
    </row>
    <row r="22" spans="1:10">
      <c r="A22" s="24"/>
      <c r="B22" s="24"/>
      <c r="C22" s="24"/>
      <c r="D22" s="24"/>
      <c r="E22" s="24"/>
      <c r="F22" s="24"/>
      <c r="G22" s="24"/>
      <c r="H22" s="25"/>
      <c r="I22" s="26"/>
    </row>
    <row r="23" spans="1:10">
      <c r="A23" s="53" t="s">
        <v>211</v>
      </c>
      <c r="B23" s="27" t="s">
        <v>246</v>
      </c>
      <c r="C23" s="24"/>
      <c r="D23" s="24"/>
      <c r="E23" s="24"/>
      <c r="F23" s="24"/>
      <c r="G23" s="24"/>
      <c r="H23" s="25"/>
      <c r="I23" s="26"/>
    </row>
    <row r="24" spans="1:10">
      <c r="A24" s="50" t="s">
        <v>105</v>
      </c>
      <c r="B24" s="49">
        <f>DAVERAGE(Table3[#All],Table3[[#Headers],[Total Balance ]],A23:A24)</f>
        <v>570</v>
      </c>
      <c r="C24" s="24"/>
      <c r="D24" s="24"/>
      <c r="E24" s="24"/>
      <c r="F24" s="24"/>
      <c r="G24" s="24"/>
      <c r="H24" s="25"/>
      <c r="I24" s="26"/>
    </row>
    <row r="25" spans="1:10">
      <c r="A25" s="24"/>
      <c r="B25" s="24"/>
      <c r="C25" s="24"/>
      <c r="D25" s="24"/>
      <c r="E25" s="24"/>
      <c r="F25" s="24"/>
      <c r="G25" s="24"/>
      <c r="H25" s="25"/>
      <c r="I25" s="26"/>
    </row>
    <row r="26" spans="1:10">
      <c r="A26" s="53" t="s">
        <v>220</v>
      </c>
      <c r="B26" s="27" t="s">
        <v>300</v>
      </c>
      <c r="C26" s="24"/>
      <c r="D26" s="24"/>
      <c r="E26" s="24"/>
      <c r="F26" s="24"/>
      <c r="G26" s="24"/>
      <c r="H26" s="25"/>
      <c r="I26" s="26"/>
    </row>
    <row r="27" spans="1:10">
      <c r="A27" s="116">
        <v>200</v>
      </c>
      <c r="B27" s="49">
        <f>DSUM(Table3[#All],Table3[[#Headers],[Balance for Jan]],A26:A27)</f>
        <v>800</v>
      </c>
      <c r="C27" s="24"/>
      <c r="D27" s="24"/>
      <c r="E27" s="24"/>
      <c r="F27" s="24"/>
      <c r="G27" s="24"/>
      <c r="H27" s="25"/>
      <c r="I27" s="26"/>
    </row>
    <row r="28" spans="1:10">
      <c r="A28" s="117"/>
      <c r="B28" s="24"/>
      <c r="C28" s="24"/>
      <c r="D28" s="24"/>
      <c r="E28" s="24"/>
      <c r="F28" s="24"/>
      <c r="G28" s="24"/>
      <c r="H28" s="25"/>
      <c r="I28" s="26"/>
    </row>
    <row r="29" spans="1:10">
      <c r="A29" s="24"/>
      <c r="B29" s="24"/>
      <c r="C29" s="24"/>
      <c r="D29" s="24"/>
      <c r="E29" s="24"/>
      <c r="F29" s="24"/>
      <c r="G29" s="24"/>
      <c r="H29" s="25"/>
      <c r="I29" s="26"/>
    </row>
    <row r="30" spans="1:10">
      <c r="A30" s="32"/>
      <c r="B30" s="32"/>
      <c r="C30" s="46" t="s">
        <v>229</v>
      </c>
      <c r="D30" s="46" t="s">
        <v>242</v>
      </c>
    </row>
    <row r="31" spans="1:10" ht="16.5" thickBot="1">
      <c r="A31" s="47" t="s">
        <v>211</v>
      </c>
      <c r="B31" s="47" t="s">
        <v>225</v>
      </c>
      <c r="C31" s="47" t="s">
        <v>212</v>
      </c>
      <c r="D31" s="47" t="s">
        <v>92</v>
      </c>
      <c r="E31" s="47" t="s">
        <v>224</v>
      </c>
      <c r="F31" s="47" t="s">
        <v>223</v>
      </c>
      <c r="G31" s="47" t="s">
        <v>220</v>
      </c>
      <c r="H31" s="47" t="s">
        <v>221</v>
      </c>
      <c r="I31" s="47" t="s">
        <v>222</v>
      </c>
      <c r="J31" s="48" t="s">
        <v>226</v>
      </c>
    </row>
    <row r="32" spans="1:10" ht="15.75" thickTop="1">
      <c r="D32" s="46" t="s">
        <v>110</v>
      </c>
    </row>
    <row r="33" spans="1:10">
      <c r="D33" s="46" t="s">
        <v>216</v>
      </c>
    </row>
    <row r="35" spans="1:10">
      <c r="A35" s="46" t="s">
        <v>245</v>
      </c>
    </row>
    <row r="36" spans="1:10" ht="15.75">
      <c r="A36" s="30" t="s">
        <v>211</v>
      </c>
      <c r="B36" s="30" t="s">
        <v>225</v>
      </c>
      <c r="C36" s="30" t="s">
        <v>212</v>
      </c>
      <c r="D36" s="30" t="s">
        <v>92</v>
      </c>
      <c r="E36" s="30" t="s">
        <v>224</v>
      </c>
      <c r="F36" s="30" t="s">
        <v>223</v>
      </c>
      <c r="G36" s="30" t="s">
        <v>220</v>
      </c>
      <c r="H36" s="30" t="s">
        <v>221</v>
      </c>
      <c r="I36" s="28" t="s">
        <v>222</v>
      </c>
      <c r="J36" s="28" t="s">
        <v>226</v>
      </c>
    </row>
    <row r="37" spans="1:10">
      <c r="A37" t="s">
        <v>213</v>
      </c>
      <c r="B37">
        <v>1226456</v>
      </c>
      <c r="C37" t="s">
        <v>204</v>
      </c>
      <c r="D37" s="44" t="s">
        <v>110</v>
      </c>
      <c r="E37" t="s">
        <v>119</v>
      </c>
      <c r="F37" t="s">
        <v>219</v>
      </c>
      <c r="G37" s="29">
        <v>100</v>
      </c>
      <c r="H37" s="29">
        <v>100</v>
      </c>
      <c r="I37" s="29">
        <v>80</v>
      </c>
      <c r="J37" s="29">
        <v>280</v>
      </c>
    </row>
    <row r="38" spans="1:10">
      <c r="A38" t="s">
        <v>95</v>
      </c>
      <c r="B38">
        <v>1234567</v>
      </c>
      <c r="C38" t="s">
        <v>197</v>
      </c>
      <c r="D38" s="44" t="s">
        <v>216</v>
      </c>
      <c r="E38" t="s">
        <v>151</v>
      </c>
      <c r="F38" t="s">
        <v>217</v>
      </c>
      <c r="G38" s="29">
        <v>50</v>
      </c>
      <c r="H38" s="29">
        <v>60</v>
      </c>
      <c r="I38" s="29">
        <v>70</v>
      </c>
      <c r="J38" s="29">
        <v>180</v>
      </c>
    </row>
    <row r="39" spans="1:10">
      <c r="A39" t="s">
        <v>100</v>
      </c>
      <c r="B39">
        <v>6788889</v>
      </c>
      <c r="C39" t="s">
        <v>202</v>
      </c>
      <c r="D39" s="44" t="s">
        <v>110</v>
      </c>
      <c r="E39" t="s">
        <v>119</v>
      </c>
      <c r="F39" t="s">
        <v>129</v>
      </c>
      <c r="G39" s="29">
        <v>150</v>
      </c>
      <c r="H39" s="29">
        <v>150</v>
      </c>
      <c r="I39" s="29">
        <v>150</v>
      </c>
      <c r="J39" s="29">
        <v>450</v>
      </c>
    </row>
    <row r="42" spans="1:10">
      <c r="C42" s="32"/>
      <c r="D42" s="32"/>
      <c r="E42" s="46" t="s">
        <v>243</v>
      </c>
      <c r="F42" s="32"/>
    </row>
    <row r="43" spans="1:10" ht="16.5" thickBot="1">
      <c r="A43" s="47" t="s">
        <v>211</v>
      </c>
      <c r="B43" s="47" t="s">
        <v>225</v>
      </c>
      <c r="C43" s="47" t="s">
        <v>212</v>
      </c>
      <c r="D43" s="47" t="s">
        <v>92</v>
      </c>
      <c r="E43" s="47" t="s">
        <v>224</v>
      </c>
      <c r="F43" s="47" t="s">
        <v>223</v>
      </c>
      <c r="G43" s="47" t="s">
        <v>220</v>
      </c>
      <c r="H43" s="47" t="s">
        <v>221</v>
      </c>
      <c r="I43" s="47" t="s">
        <v>222</v>
      </c>
      <c r="J43" s="48" t="s">
        <v>226</v>
      </c>
    </row>
    <row r="44" spans="1:10" ht="15.75" thickTop="1">
      <c r="A44"/>
      <c r="C44"/>
      <c r="D44"/>
      <c r="E44" s="45" t="s">
        <v>241</v>
      </c>
      <c r="F44"/>
      <c r="G44" s="29"/>
      <c r="H44" s="29"/>
      <c r="I44" s="29"/>
      <c r="J44" s="29"/>
    </row>
    <row r="45" spans="1:10">
      <c r="A45"/>
      <c r="C45"/>
      <c r="D45"/>
      <c r="E45" s="45"/>
      <c r="F45"/>
      <c r="G45" s="29"/>
      <c r="H45" s="29"/>
      <c r="I45" s="29"/>
      <c r="J45" s="29"/>
    </row>
    <row r="46" spans="1:10">
      <c r="A46" s="44" t="s">
        <v>244</v>
      </c>
      <c r="C46"/>
      <c r="D46"/>
      <c r="E46"/>
      <c r="F46"/>
      <c r="G46" s="29"/>
      <c r="H46" s="29"/>
      <c r="I46" s="29"/>
      <c r="J46" s="29"/>
    </row>
    <row r="47" spans="1:10" ht="15.75">
      <c r="A47" s="30" t="s">
        <v>211</v>
      </c>
      <c r="B47" s="30" t="s">
        <v>225</v>
      </c>
      <c r="C47" s="30" t="s">
        <v>212</v>
      </c>
      <c r="D47" s="30" t="s">
        <v>92</v>
      </c>
      <c r="E47" s="30" t="s">
        <v>224</v>
      </c>
      <c r="F47" s="30" t="s">
        <v>223</v>
      </c>
      <c r="G47" s="30" t="s">
        <v>220</v>
      </c>
      <c r="H47" s="30" t="s">
        <v>221</v>
      </c>
      <c r="I47" s="28" t="s">
        <v>222</v>
      </c>
      <c r="J47" s="28" t="s">
        <v>226</v>
      </c>
    </row>
    <row r="48" spans="1:10">
      <c r="A48" t="s">
        <v>102</v>
      </c>
      <c r="B48" s="2">
        <v>266667</v>
      </c>
      <c r="C48" t="s">
        <v>205</v>
      </c>
      <c r="D48" t="s">
        <v>112</v>
      </c>
      <c r="E48" s="44" t="s">
        <v>121</v>
      </c>
      <c r="F48" t="s">
        <v>131</v>
      </c>
      <c r="G48" s="29">
        <v>300</v>
      </c>
      <c r="H48" s="29">
        <v>300</v>
      </c>
      <c r="I48" s="29">
        <v>300</v>
      </c>
      <c r="J48" s="29">
        <v>900</v>
      </c>
    </row>
    <row r="49" spans="1:10">
      <c r="A49" t="s">
        <v>103</v>
      </c>
      <c r="B49" s="2">
        <v>1235678</v>
      </c>
      <c r="C49" t="s">
        <v>206</v>
      </c>
      <c r="D49" t="s">
        <v>113</v>
      </c>
      <c r="E49" s="44" t="s">
        <v>122</v>
      </c>
      <c r="F49" t="s">
        <v>132</v>
      </c>
      <c r="G49" s="29">
        <v>350</v>
      </c>
      <c r="H49" s="29">
        <v>250</v>
      </c>
      <c r="I49" s="29">
        <v>150</v>
      </c>
      <c r="J49" s="29">
        <v>750</v>
      </c>
    </row>
    <row r="50" spans="1:10">
      <c r="A50"/>
      <c r="C50"/>
      <c r="D50"/>
      <c r="E50"/>
      <c r="F50"/>
      <c r="G50" s="29"/>
      <c r="H50" s="29"/>
      <c r="I50" s="29"/>
      <c r="J50" s="29"/>
    </row>
    <row r="51" spans="1:10">
      <c r="A51"/>
      <c r="C51"/>
      <c r="D51"/>
      <c r="E51"/>
      <c r="F51"/>
      <c r="G51" s="29"/>
      <c r="H51" s="29"/>
      <c r="I51" s="29"/>
      <c r="J51" s="29"/>
    </row>
    <row r="52" spans="1:10">
      <c r="A52" s="44" t="s">
        <v>295</v>
      </c>
      <c r="C52"/>
      <c r="D52"/>
      <c r="E52"/>
      <c r="F52"/>
      <c r="G52" s="29"/>
      <c r="H52" s="29"/>
      <c r="I52" s="29"/>
      <c r="J52" s="29"/>
    </row>
    <row r="53" spans="1:10" ht="16.5" thickBot="1">
      <c r="A53" s="47" t="s">
        <v>211</v>
      </c>
      <c r="B53" s="47" t="s">
        <v>225</v>
      </c>
      <c r="C53" s="47" t="s">
        <v>212</v>
      </c>
      <c r="D53" s="47" t="s">
        <v>92</v>
      </c>
      <c r="E53" s="47" t="s">
        <v>224</v>
      </c>
      <c r="F53" s="47" t="s">
        <v>223</v>
      </c>
      <c r="G53" s="47" t="s">
        <v>220</v>
      </c>
      <c r="H53" s="29"/>
      <c r="I53" s="29"/>
      <c r="J53" s="29"/>
    </row>
    <row r="54" spans="1:10" ht="15.75" thickTop="1">
      <c r="A54" s="44" t="s">
        <v>293</v>
      </c>
      <c r="C54"/>
      <c r="D54"/>
      <c r="E54"/>
      <c r="F54"/>
      <c r="G54" s="29"/>
      <c r="H54" s="29"/>
      <c r="I54" s="29"/>
      <c r="J54" s="29"/>
    </row>
    <row r="55" spans="1:10">
      <c r="A55"/>
      <c r="C55"/>
      <c r="D55"/>
      <c r="E55"/>
      <c r="F55"/>
      <c r="G55" s="29"/>
      <c r="H55" s="29"/>
      <c r="I55" s="29"/>
      <c r="J55" s="29"/>
    </row>
    <row r="56" spans="1:10">
      <c r="A56" s="44" t="s">
        <v>294</v>
      </c>
      <c r="C56"/>
      <c r="D56"/>
      <c r="E56"/>
      <c r="F56"/>
      <c r="G56" s="29"/>
      <c r="H56" s="29"/>
      <c r="I56" s="29"/>
      <c r="J56" s="29"/>
    </row>
    <row r="57" spans="1:10" ht="15.75">
      <c r="A57" s="30" t="s">
        <v>211</v>
      </c>
      <c r="B57" s="30" t="s">
        <v>225</v>
      </c>
      <c r="C57" s="30" t="s">
        <v>212</v>
      </c>
      <c r="D57" s="30" t="s">
        <v>92</v>
      </c>
      <c r="E57" s="30" t="s">
        <v>224</v>
      </c>
      <c r="F57" s="30" t="s">
        <v>223</v>
      </c>
      <c r="G57" s="30" t="s">
        <v>220</v>
      </c>
      <c r="H57" s="30" t="s">
        <v>221</v>
      </c>
      <c r="I57" s="30" t="s">
        <v>222</v>
      </c>
      <c r="J57" s="30" t="s">
        <v>226</v>
      </c>
    </row>
    <row r="58" spans="1:10">
      <c r="A58" t="s">
        <v>99</v>
      </c>
      <c r="B58" s="2">
        <v>35465465</v>
      </c>
      <c r="C58" t="s">
        <v>201</v>
      </c>
      <c r="D58" t="s">
        <v>109</v>
      </c>
      <c r="E58" s="51" t="s">
        <v>118</v>
      </c>
      <c r="F58" s="51" t="s">
        <v>128</v>
      </c>
      <c r="G58" s="29">
        <v>300</v>
      </c>
      <c r="H58" s="29">
        <v>300</v>
      </c>
      <c r="I58" s="29">
        <v>300</v>
      </c>
      <c r="J58" s="29">
        <v>900</v>
      </c>
    </row>
    <row r="59" spans="1:10">
      <c r="A59" t="s">
        <v>100</v>
      </c>
      <c r="B59" s="2">
        <v>6788889</v>
      </c>
      <c r="C59" t="s">
        <v>202</v>
      </c>
      <c r="D59" t="s">
        <v>110</v>
      </c>
      <c r="E59" s="51" t="s">
        <v>119</v>
      </c>
      <c r="F59" s="51" t="s">
        <v>129</v>
      </c>
      <c r="G59" s="29">
        <v>150</v>
      </c>
      <c r="H59" s="29">
        <v>150</v>
      </c>
      <c r="I59" s="29">
        <v>150</v>
      </c>
      <c r="J59" s="29">
        <v>450</v>
      </c>
    </row>
  </sheetData>
  <conditionalFormatting sqref="J2:J14">
    <cfRule type="top10" dxfId="11" priority="1" rank="10"/>
    <cfRule type="cellIs" dxfId="10" priority="22" operator="greaterThan">
      <formula>500</formula>
    </cfRule>
    <cfRule type="cellIs" dxfId="9" priority="23" operator="greaterThan">
      <formula>500</formula>
    </cfRule>
  </conditionalFormatting>
  <conditionalFormatting sqref="G2:G14">
    <cfRule type="cellIs" dxfId="8" priority="17" operator="greaterThan">
      <formula>100</formula>
    </cfRule>
    <cfRule type="cellIs" dxfId="7" priority="21" operator="equal">
      <formula>200</formula>
    </cfRule>
  </conditionalFormatting>
  <conditionalFormatting sqref="I20">
    <cfRule type="top10" dxfId="6" priority="19" rank="10"/>
  </conditionalFormatting>
  <conditionalFormatting sqref="I2:I14">
    <cfRule type="cellIs" dxfId="5" priority="15" operator="equal">
      <formula>300</formula>
    </cfRule>
  </conditionalFormatting>
  <conditionalFormatting sqref="H2:H14">
    <cfRule type="cellIs" dxfId="4" priority="13" operator="equal">
      <formula>100</formula>
    </cfRule>
  </conditionalFormatting>
  <conditionalFormatting sqref="E2:E14">
    <cfRule type="iconSet" priority="1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D2:D14">
    <cfRule type="cellIs" dxfId="3" priority="2" operator="between">
      <formula>$D$2</formula>
      <formula>$D$8</formula>
    </cfRule>
    <cfRule type="cellIs" dxfId="2" priority="3" operator="between">
      <formula>$D$2</formula>
      <formula>$D$8</formula>
    </cfRule>
    <cfRule type="cellIs" dxfId="1" priority="4" operator="between">
      <formula>$D$2</formula>
      <formula>$D$8</formula>
    </cfRule>
    <cfRule type="cellIs" dxfId="0" priority="5" operator="between">
      <formula>"Jane Guzman"</formula>
      <formula>"Helder Guzman"</formula>
    </cfRule>
  </conditionalFormatting>
  <pageMargins left="0.7" right="0.7" top="0.75" bottom="0.75" header="0.3" footer="0.3"/>
  <pageSetup orientation="portrait" horizontalDpi="300" verticalDpi="0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20"/>
  <sheetViews>
    <sheetView workbookViewId="0">
      <selection activeCell="B19" sqref="B19"/>
    </sheetView>
  </sheetViews>
  <sheetFormatPr defaultRowHeight="15"/>
  <cols>
    <col min="1" max="1" width="17.140625" style="2" customWidth="1"/>
    <col min="2" max="2" width="60.140625" style="2" customWidth="1"/>
    <col min="3" max="4" width="13.28515625" style="2" bestFit="1" customWidth="1"/>
    <col min="5" max="5" width="25" style="2" bestFit="1" customWidth="1"/>
    <col min="6" max="6" width="10.140625" style="2" bestFit="1" customWidth="1"/>
    <col min="7" max="7" width="11.140625" style="2" bestFit="1" customWidth="1"/>
    <col min="8" max="8" width="11.7109375" style="2" bestFit="1" customWidth="1"/>
    <col min="9" max="9" width="16" bestFit="1" customWidth="1"/>
    <col min="10" max="10" width="12.85546875" bestFit="1" customWidth="1"/>
  </cols>
  <sheetData>
    <row r="1" spans="1:10" ht="31.5" customHeight="1">
      <c r="A1" s="59" t="s">
        <v>185</v>
      </c>
      <c r="B1" s="59" t="s">
        <v>186</v>
      </c>
      <c r="C1" s="59" t="s">
        <v>93</v>
      </c>
      <c r="D1" s="59" t="s">
        <v>94</v>
      </c>
      <c r="E1" s="59" t="s">
        <v>252</v>
      </c>
      <c r="F1" s="59" t="s">
        <v>264</v>
      </c>
      <c r="G1" s="59" t="s">
        <v>266</v>
      </c>
      <c r="H1" s="59" t="s">
        <v>291</v>
      </c>
      <c r="I1" s="59" t="s">
        <v>265</v>
      </c>
    </row>
    <row r="2" spans="1:10">
      <c r="A2" s="62" t="s">
        <v>187</v>
      </c>
      <c r="B2" s="62" t="s">
        <v>256</v>
      </c>
      <c r="C2" s="63">
        <v>7143333251</v>
      </c>
      <c r="D2" s="63">
        <v>7143158565</v>
      </c>
      <c r="E2" s="64">
        <v>40364</v>
      </c>
      <c r="F2" s="65">
        <v>200</v>
      </c>
      <c r="G2" s="65">
        <f>F2*$I$2</f>
        <v>20</v>
      </c>
      <c r="H2" s="65">
        <f>F2-G2</f>
        <v>180</v>
      </c>
      <c r="I2" s="101">
        <v>0.1</v>
      </c>
      <c r="J2" s="44" t="s">
        <v>267</v>
      </c>
    </row>
    <row r="3" spans="1:10">
      <c r="A3" s="62" t="s">
        <v>188</v>
      </c>
      <c r="B3" s="62" t="s">
        <v>257</v>
      </c>
      <c r="C3" s="63">
        <v>7143647898</v>
      </c>
      <c r="D3" s="63"/>
      <c r="E3" s="64">
        <v>40396</v>
      </c>
      <c r="F3" s="65">
        <v>250</v>
      </c>
      <c r="G3" s="65">
        <f t="shared" ref="G3:G12" si="0">F3*$I$2</f>
        <v>25</v>
      </c>
      <c r="H3" s="65">
        <f t="shared" ref="H3:H12" si="1">F3-G3</f>
        <v>225</v>
      </c>
      <c r="I3" s="102"/>
    </row>
    <row r="4" spans="1:10">
      <c r="A4" s="62" t="s">
        <v>189</v>
      </c>
      <c r="B4" s="62" t="s">
        <v>258</v>
      </c>
      <c r="C4" s="63">
        <v>7147716898</v>
      </c>
      <c r="D4" s="63"/>
      <c r="E4" s="64">
        <v>40428</v>
      </c>
      <c r="F4" s="65">
        <v>300</v>
      </c>
      <c r="G4" s="65">
        <f t="shared" si="0"/>
        <v>30</v>
      </c>
      <c r="H4" s="65">
        <f t="shared" si="1"/>
        <v>270</v>
      </c>
      <c r="I4" s="102"/>
    </row>
    <row r="5" spans="1:10">
      <c r="A5" s="62" t="s">
        <v>190</v>
      </c>
      <c r="B5" s="62" t="s">
        <v>262</v>
      </c>
      <c r="C5" s="63">
        <v>7143547888</v>
      </c>
      <c r="D5" s="63">
        <v>7140125967</v>
      </c>
      <c r="E5" s="64">
        <v>40337</v>
      </c>
      <c r="F5" s="65">
        <v>100</v>
      </c>
      <c r="G5" s="65">
        <f t="shared" si="0"/>
        <v>10</v>
      </c>
      <c r="H5" s="65">
        <f t="shared" si="1"/>
        <v>90</v>
      </c>
      <c r="I5" s="102"/>
    </row>
    <row r="6" spans="1:10">
      <c r="A6" s="62" t="s">
        <v>110</v>
      </c>
      <c r="B6" s="62" t="s">
        <v>259</v>
      </c>
      <c r="C6" s="63">
        <v>7142923988</v>
      </c>
      <c r="D6" s="63">
        <v>7143545254</v>
      </c>
      <c r="E6" s="64">
        <v>40350</v>
      </c>
      <c r="F6" s="65">
        <v>200</v>
      </c>
      <c r="G6" s="65">
        <f t="shared" si="0"/>
        <v>20</v>
      </c>
      <c r="H6" s="65">
        <f t="shared" si="1"/>
        <v>180</v>
      </c>
      <c r="I6" s="102"/>
    </row>
    <row r="7" spans="1:10">
      <c r="A7" s="62" t="s">
        <v>191</v>
      </c>
      <c r="B7" s="62" t="s">
        <v>261</v>
      </c>
      <c r="C7" s="63">
        <v>9492886878</v>
      </c>
      <c r="D7" s="63">
        <v>7141113226</v>
      </c>
      <c r="E7" s="64">
        <v>40374</v>
      </c>
      <c r="F7" s="65">
        <v>250</v>
      </c>
      <c r="G7" s="65">
        <f t="shared" si="0"/>
        <v>25</v>
      </c>
      <c r="H7" s="65">
        <f t="shared" si="1"/>
        <v>225</v>
      </c>
      <c r="I7" s="102"/>
    </row>
    <row r="8" spans="1:10">
      <c r="A8" s="62" t="s">
        <v>192</v>
      </c>
      <c r="B8" s="62" t="s">
        <v>260</v>
      </c>
      <c r="C8" s="63">
        <v>7143557175</v>
      </c>
      <c r="D8" s="63">
        <v>7143564255</v>
      </c>
      <c r="E8" s="64">
        <v>40359</v>
      </c>
      <c r="F8" s="65">
        <v>250</v>
      </c>
      <c r="G8" s="65">
        <f t="shared" si="0"/>
        <v>25</v>
      </c>
      <c r="H8" s="65">
        <f t="shared" si="1"/>
        <v>225</v>
      </c>
      <c r="I8" s="102"/>
    </row>
    <row r="9" spans="1:10">
      <c r="A9" s="62" t="s">
        <v>193</v>
      </c>
      <c r="B9" s="62" t="s">
        <v>263</v>
      </c>
      <c r="C9" s="63">
        <v>7143358758</v>
      </c>
      <c r="D9" s="63"/>
      <c r="E9" s="64">
        <v>40402</v>
      </c>
      <c r="F9" s="65">
        <v>100</v>
      </c>
      <c r="G9" s="65">
        <f t="shared" si="0"/>
        <v>10</v>
      </c>
      <c r="H9" s="65">
        <f t="shared" si="1"/>
        <v>90</v>
      </c>
      <c r="I9" s="102"/>
    </row>
    <row r="10" spans="1:10">
      <c r="A10" s="62" t="s">
        <v>194</v>
      </c>
      <c r="B10" s="62" t="s">
        <v>253</v>
      </c>
      <c r="C10" s="63">
        <v>7143553579</v>
      </c>
      <c r="D10" s="63">
        <v>7143588978</v>
      </c>
      <c r="E10" s="64">
        <v>40342</v>
      </c>
      <c r="F10" s="65">
        <v>125</v>
      </c>
      <c r="G10" s="65">
        <f t="shared" si="0"/>
        <v>12.5</v>
      </c>
      <c r="H10" s="65">
        <f t="shared" si="1"/>
        <v>112.5</v>
      </c>
      <c r="I10" s="102"/>
    </row>
    <row r="11" spans="1:10">
      <c r="A11" s="62" t="s">
        <v>195</v>
      </c>
      <c r="B11" s="62" t="s">
        <v>254</v>
      </c>
      <c r="C11" s="63">
        <v>7148888787</v>
      </c>
      <c r="D11" s="63">
        <v>7148977877</v>
      </c>
      <c r="E11" s="64">
        <v>40373</v>
      </c>
      <c r="F11" s="65">
        <v>200</v>
      </c>
      <c r="G11" s="65">
        <f t="shared" si="0"/>
        <v>20</v>
      </c>
      <c r="H11" s="65">
        <f t="shared" si="1"/>
        <v>180</v>
      </c>
      <c r="I11" s="102"/>
    </row>
    <row r="12" spans="1:10">
      <c r="A12" s="62" t="s">
        <v>196</v>
      </c>
      <c r="B12" s="62" t="s">
        <v>255</v>
      </c>
      <c r="C12" s="63">
        <v>7147718888</v>
      </c>
      <c r="D12" s="63">
        <v>7143578887</v>
      </c>
      <c r="E12" s="64">
        <v>40406</v>
      </c>
      <c r="F12" s="65">
        <v>125</v>
      </c>
      <c r="G12" s="65">
        <f t="shared" si="0"/>
        <v>12.5</v>
      </c>
      <c r="H12" s="65">
        <f t="shared" si="1"/>
        <v>112.5</v>
      </c>
      <c r="I12" s="102"/>
    </row>
    <row r="13" spans="1:10">
      <c r="A13" s="99"/>
      <c r="B13" s="99"/>
      <c r="C13" s="99"/>
      <c r="D13" s="99"/>
      <c r="E13" s="99"/>
      <c r="F13" s="99"/>
      <c r="G13" s="100"/>
      <c r="H13" s="100"/>
      <c r="I13" s="98"/>
    </row>
    <row r="14" spans="1:10" ht="15.75">
      <c r="A14" s="131" t="s">
        <v>249</v>
      </c>
      <c r="B14" s="54">
        <f>COUNTA(A2:A12)</f>
        <v>11</v>
      </c>
      <c r="C14" s="61"/>
      <c r="D14" s="61"/>
      <c r="E14" s="61"/>
      <c r="F14" s="60"/>
      <c r="G14" s="60"/>
      <c r="H14" s="61"/>
      <c r="I14" s="58"/>
    </row>
    <row r="15" spans="1:10" ht="15.75">
      <c r="A15" s="131" t="s">
        <v>250</v>
      </c>
      <c r="B15" s="54">
        <f>COUNT(C2:C12)</f>
        <v>11</v>
      </c>
      <c r="C15" s="60"/>
      <c r="D15" s="60"/>
      <c r="E15" s="60"/>
      <c r="F15" s="60"/>
      <c r="G15" s="60"/>
      <c r="H15" s="60"/>
      <c r="I15" s="58"/>
    </row>
    <row r="16" spans="1:10" ht="15.75">
      <c r="A16" s="131" t="s">
        <v>251</v>
      </c>
      <c r="B16" s="54">
        <f>COUNT(D2:D12)</f>
        <v>8</v>
      </c>
      <c r="C16" s="60"/>
      <c r="D16" s="60"/>
      <c r="E16" s="60"/>
      <c r="F16" s="60"/>
      <c r="G16" s="60"/>
      <c r="H16" s="60"/>
      <c r="I16" s="58"/>
    </row>
    <row r="17" spans="1:9" ht="15.75">
      <c r="A17" s="131" t="s">
        <v>268</v>
      </c>
      <c r="B17" s="54">
        <f>COUNTA(E2:E12)</f>
        <v>11</v>
      </c>
      <c r="C17" s="60"/>
      <c r="D17" s="60"/>
      <c r="E17" s="60"/>
      <c r="F17" s="60"/>
      <c r="G17" s="60"/>
      <c r="H17" s="60"/>
      <c r="I17" s="56"/>
    </row>
    <row r="18" spans="1:9">
      <c r="A18" s="55"/>
    </row>
    <row r="19" spans="1:9">
      <c r="A19" s="55"/>
    </row>
    <row r="20" spans="1:9" ht="15.75">
      <c r="A20" s="66" t="s">
        <v>296</v>
      </c>
      <c r="B20" s="46"/>
      <c r="C20" s="46"/>
      <c r="D20" s="46"/>
    </row>
  </sheetData>
  <dataValidations count="1">
    <dataValidation type="list" errorStyle="information" allowBlank="1" showInputMessage="1" showErrorMessage="1" errorTitle="Invalid Entry" error="Please enter only 100,125,250,300" sqref="F2:F12">
      <formula1>"100,125,250,300"</formula1>
    </dataValidation>
  </dataValidations>
  <pageMargins left="0.7" right="0.7" top="0.75" bottom="0.75" header="0.3" footer="0.3"/>
  <pageSetup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99"/>
  </sheetPr>
  <dimension ref="A1:L19"/>
  <sheetViews>
    <sheetView workbookViewId="0">
      <selection activeCell="I15" sqref="I15"/>
    </sheetView>
  </sheetViews>
  <sheetFormatPr defaultRowHeight="15"/>
  <cols>
    <col min="1" max="1" width="19.140625" style="2" customWidth="1"/>
    <col min="2" max="3" width="11.7109375" style="2" bestFit="1" customWidth="1"/>
    <col min="4" max="4" width="9.85546875" style="2" bestFit="1" customWidth="1"/>
    <col min="5" max="5" width="29.28515625" style="2" customWidth="1"/>
    <col min="6" max="6" width="21.5703125" style="2" bestFit="1" customWidth="1"/>
    <col min="7" max="7" width="14" style="2" bestFit="1" customWidth="1"/>
    <col min="8" max="8" width="12.7109375" customWidth="1"/>
    <col min="9" max="9" width="14.7109375" bestFit="1" customWidth="1"/>
    <col min="10" max="10" width="24.5703125" customWidth="1"/>
    <col min="11" max="11" width="12.140625" customWidth="1"/>
    <col min="12" max="12" width="15" customWidth="1"/>
  </cols>
  <sheetData>
    <row r="1" spans="1:12" s="1" customFormat="1" ht="31.5" customHeight="1">
      <c r="A1" s="129" t="s">
        <v>136</v>
      </c>
      <c r="B1" s="129" t="s">
        <v>93</v>
      </c>
      <c r="C1" s="129" t="s">
        <v>140</v>
      </c>
      <c r="D1" s="129" t="s">
        <v>137</v>
      </c>
      <c r="E1" s="129" t="s">
        <v>91</v>
      </c>
      <c r="F1" s="129" t="s">
        <v>138</v>
      </c>
      <c r="G1" s="129" t="s">
        <v>139</v>
      </c>
      <c r="H1" s="130" t="s">
        <v>270</v>
      </c>
      <c r="I1" s="130" t="s">
        <v>271</v>
      </c>
      <c r="J1" s="84" t="s">
        <v>277</v>
      </c>
      <c r="K1" s="89" t="s">
        <v>278</v>
      </c>
      <c r="L1" s="91"/>
    </row>
    <row r="2" spans="1:12">
      <c r="A2" s="75" t="s">
        <v>141</v>
      </c>
      <c r="B2" s="76">
        <v>9493547987</v>
      </c>
      <c r="C2" s="76">
        <v>9493577895</v>
      </c>
      <c r="D2" s="77">
        <v>656872166</v>
      </c>
      <c r="E2" s="75" t="s">
        <v>157</v>
      </c>
      <c r="F2" s="75" t="s">
        <v>167</v>
      </c>
      <c r="G2" s="78">
        <v>20424</v>
      </c>
      <c r="H2" s="82">
        <v>40000</v>
      </c>
      <c r="I2" s="86" t="s">
        <v>272</v>
      </c>
      <c r="J2" s="88">
        <f>IF(I2="A", 1500,0)</f>
        <v>1500</v>
      </c>
      <c r="K2" s="85" t="b">
        <f>AND(J2=1500,I2="A")</f>
        <v>1</v>
      </c>
      <c r="L2" s="25"/>
    </row>
    <row r="3" spans="1:12">
      <c r="A3" s="75" t="s">
        <v>142</v>
      </c>
      <c r="B3" s="76">
        <v>7143333112</v>
      </c>
      <c r="C3" s="76">
        <v>9493333333</v>
      </c>
      <c r="D3" s="77">
        <v>654981354</v>
      </c>
      <c r="E3" s="75" t="s">
        <v>158</v>
      </c>
      <c r="F3" s="79" t="s">
        <v>269</v>
      </c>
      <c r="G3" s="78">
        <v>26665</v>
      </c>
      <c r="H3" s="82">
        <v>50000</v>
      </c>
      <c r="I3" s="86" t="s">
        <v>272</v>
      </c>
      <c r="J3" s="88">
        <f t="shared" ref="J3:J11" si="0">IF(I3="A", 1500,0)</f>
        <v>1500</v>
      </c>
      <c r="K3" s="85" t="b">
        <f t="shared" ref="K3:K11" si="1">AND(J3=1500,I3="A")</f>
        <v>1</v>
      </c>
      <c r="L3" s="25"/>
    </row>
    <row r="4" spans="1:12">
      <c r="A4" s="75" t="s">
        <v>143</v>
      </c>
      <c r="B4" s="76">
        <v>7143549687</v>
      </c>
      <c r="C4" s="76">
        <v>7148572678</v>
      </c>
      <c r="D4" s="77">
        <v>889264897</v>
      </c>
      <c r="E4" s="75" t="s">
        <v>159</v>
      </c>
      <c r="F4" s="75" t="s">
        <v>168</v>
      </c>
      <c r="G4" s="78">
        <v>21521</v>
      </c>
      <c r="H4" s="82">
        <v>30000</v>
      </c>
      <c r="I4" s="86" t="s">
        <v>272</v>
      </c>
      <c r="J4" s="88">
        <f t="shared" si="0"/>
        <v>1500</v>
      </c>
      <c r="K4" s="85" t="b">
        <f t="shared" si="1"/>
        <v>1</v>
      </c>
      <c r="L4" s="25"/>
    </row>
    <row r="5" spans="1:12">
      <c r="A5" s="75" t="s">
        <v>144</v>
      </c>
      <c r="B5" s="76">
        <v>7147717439</v>
      </c>
      <c r="C5" s="76">
        <v>7143548799</v>
      </c>
      <c r="D5" s="77">
        <v>564646488</v>
      </c>
      <c r="E5" s="75" t="s">
        <v>160</v>
      </c>
      <c r="F5" s="75" t="s">
        <v>169</v>
      </c>
      <c r="G5" s="78">
        <v>21947</v>
      </c>
      <c r="H5" s="82">
        <v>35000</v>
      </c>
      <c r="I5" s="86" t="s">
        <v>273</v>
      </c>
      <c r="J5" s="88">
        <f t="shared" si="0"/>
        <v>0</v>
      </c>
      <c r="K5" s="85" t="b">
        <f t="shared" si="1"/>
        <v>0</v>
      </c>
      <c r="L5" s="25"/>
    </row>
    <row r="6" spans="1:12">
      <c r="A6" s="75" t="s">
        <v>145</v>
      </c>
      <c r="B6" s="76">
        <v>7146575552</v>
      </c>
      <c r="C6" s="76">
        <v>7146577897</v>
      </c>
      <c r="D6" s="77">
        <v>604555979</v>
      </c>
      <c r="E6" s="75" t="s">
        <v>161</v>
      </c>
      <c r="F6" s="75" t="s">
        <v>170</v>
      </c>
      <c r="G6" s="78">
        <v>27530</v>
      </c>
      <c r="H6" s="82">
        <v>45000</v>
      </c>
      <c r="I6" s="86" t="s">
        <v>273</v>
      </c>
      <c r="J6" s="88">
        <f t="shared" si="0"/>
        <v>0</v>
      </c>
      <c r="K6" s="85" t="b">
        <f t="shared" si="1"/>
        <v>0</v>
      </c>
      <c r="L6" s="25"/>
    </row>
    <row r="7" spans="1:12">
      <c r="A7" s="75" t="s">
        <v>146</v>
      </c>
      <c r="B7" s="76">
        <v>7146666727</v>
      </c>
      <c r="C7" s="76">
        <v>7146677797</v>
      </c>
      <c r="D7" s="77" t="s">
        <v>152</v>
      </c>
      <c r="E7" s="75" t="s">
        <v>162</v>
      </c>
      <c r="F7" s="75" t="s">
        <v>171</v>
      </c>
      <c r="G7" s="78">
        <v>21947</v>
      </c>
      <c r="H7" s="82">
        <v>35000</v>
      </c>
      <c r="I7" s="86" t="s">
        <v>273</v>
      </c>
      <c r="J7" s="88">
        <f t="shared" si="0"/>
        <v>0</v>
      </c>
      <c r="K7" s="85" t="b">
        <f t="shared" si="1"/>
        <v>0</v>
      </c>
      <c r="L7" s="25"/>
    </row>
    <row r="8" spans="1:12">
      <c r="A8" s="75" t="s">
        <v>147</v>
      </c>
      <c r="B8" s="76">
        <v>7143547888</v>
      </c>
      <c r="C8" s="76">
        <v>7147717439</v>
      </c>
      <c r="D8" s="77" t="s">
        <v>153</v>
      </c>
      <c r="E8" s="75" t="s">
        <v>163</v>
      </c>
      <c r="F8" s="75" t="s">
        <v>172</v>
      </c>
      <c r="G8" s="78">
        <v>27481</v>
      </c>
      <c r="H8" s="82">
        <v>55000</v>
      </c>
      <c r="I8" s="86" t="s">
        <v>272</v>
      </c>
      <c r="J8" s="88">
        <f t="shared" si="0"/>
        <v>1500</v>
      </c>
      <c r="K8" s="85" t="b">
        <f t="shared" si="1"/>
        <v>1</v>
      </c>
      <c r="L8" s="25"/>
    </row>
    <row r="9" spans="1:12">
      <c r="A9" s="75" t="s">
        <v>148</v>
      </c>
      <c r="B9" s="76">
        <v>7146577887</v>
      </c>
      <c r="C9" s="76">
        <v>7146487898</v>
      </c>
      <c r="D9" s="77" t="s">
        <v>154</v>
      </c>
      <c r="E9" s="75" t="s">
        <v>164</v>
      </c>
      <c r="F9" s="75" t="s">
        <v>173</v>
      </c>
      <c r="G9" s="78">
        <v>26755</v>
      </c>
      <c r="H9" s="82">
        <v>65000</v>
      </c>
      <c r="I9" s="86" t="s">
        <v>274</v>
      </c>
      <c r="J9" s="88">
        <f t="shared" si="0"/>
        <v>0</v>
      </c>
      <c r="K9" s="85" t="b">
        <f t="shared" si="1"/>
        <v>0</v>
      </c>
      <c r="L9" s="25"/>
    </row>
    <row r="10" spans="1:12">
      <c r="A10" s="75" t="s">
        <v>149</v>
      </c>
      <c r="B10" s="76">
        <v>7143334545</v>
      </c>
      <c r="C10" s="76">
        <v>7148789879</v>
      </c>
      <c r="D10" s="77" t="s">
        <v>155</v>
      </c>
      <c r="E10" s="75" t="s">
        <v>165</v>
      </c>
      <c r="F10" s="75" t="s">
        <v>174</v>
      </c>
      <c r="G10" s="78">
        <v>18408</v>
      </c>
      <c r="H10" s="82">
        <v>32000</v>
      </c>
      <c r="I10" s="86" t="s">
        <v>274</v>
      </c>
      <c r="J10" s="88">
        <f t="shared" si="0"/>
        <v>0</v>
      </c>
      <c r="K10" s="85" t="b">
        <f t="shared" si="1"/>
        <v>0</v>
      </c>
      <c r="L10" s="25"/>
    </row>
    <row r="11" spans="1:12">
      <c r="A11" s="75" t="s">
        <v>150</v>
      </c>
      <c r="B11" s="76">
        <v>3136546575</v>
      </c>
      <c r="C11" s="76">
        <v>3133589875</v>
      </c>
      <c r="D11" s="77" t="s">
        <v>156</v>
      </c>
      <c r="E11" s="75" t="s">
        <v>166</v>
      </c>
      <c r="F11" s="75" t="s">
        <v>175</v>
      </c>
      <c r="G11" s="78">
        <v>20211</v>
      </c>
      <c r="H11" s="82">
        <v>31000</v>
      </c>
      <c r="I11" s="86" t="s">
        <v>274</v>
      </c>
      <c r="J11" s="88">
        <f t="shared" si="0"/>
        <v>0</v>
      </c>
      <c r="K11" s="85" t="b">
        <f t="shared" si="1"/>
        <v>0</v>
      </c>
      <c r="L11" s="25"/>
    </row>
    <row r="14" spans="1:12" ht="43.5">
      <c r="A14" s="83" t="s">
        <v>275</v>
      </c>
      <c r="B14" s="52">
        <f>COUNTIF(A2:A11,"C*")</f>
        <v>2</v>
      </c>
    </row>
    <row r="15" spans="1:12" ht="43.5">
      <c r="A15" s="83" t="s">
        <v>276</v>
      </c>
      <c r="B15" s="52">
        <f>COUNTIF(A3:A12,"P*")</f>
        <v>1</v>
      </c>
    </row>
    <row r="16" spans="1:12" s="26" customFormat="1" ht="45.75" customHeight="1">
      <c r="A16" s="89" t="s">
        <v>279</v>
      </c>
      <c r="B16" s="90">
        <f>SUMIF(I2:I11,"A",J2:J11)</f>
        <v>6000</v>
      </c>
      <c r="C16" s="32"/>
      <c r="D16" s="32"/>
      <c r="E16" s="32"/>
      <c r="F16" s="32"/>
      <c r="G16" s="32"/>
    </row>
    <row r="17" spans="1:7" s="26" customFormat="1">
      <c r="B17" s="87"/>
      <c r="C17" s="32"/>
      <c r="D17" s="32"/>
      <c r="E17" s="32"/>
      <c r="F17" s="32"/>
      <c r="G17" s="32"/>
    </row>
    <row r="18" spans="1:7" s="26" customFormat="1">
      <c r="A18" s="92" t="s">
        <v>297</v>
      </c>
      <c r="B18" s="93"/>
      <c r="C18" s="94"/>
      <c r="D18" s="94"/>
      <c r="E18" s="46"/>
      <c r="F18" s="46"/>
      <c r="G18" s="32"/>
    </row>
    <row r="19" spans="1:7" s="26" customFormat="1">
      <c r="A19" s="32"/>
      <c r="B19" s="32"/>
      <c r="C19" s="32"/>
      <c r="D19" s="32"/>
      <c r="E19" s="32"/>
      <c r="F19" s="32"/>
      <c r="G19" s="32"/>
    </row>
  </sheetData>
  <dataValidations count="1">
    <dataValidation type="list" allowBlank="1" showInputMessage="1" showErrorMessage="1" errorTitle="Error" error="Please enter only A,B , C" sqref="I2:I11">
      <formula1>"A, B, C"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3300"/>
  </sheetPr>
  <dimension ref="A2:I11"/>
  <sheetViews>
    <sheetView workbookViewId="0">
      <selection activeCell="E24" sqref="D24:E24"/>
    </sheetView>
  </sheetViews>
  <sheetFormatPr defaultRowHeight="15"/>
  <cols>
    <col min="1" max="1" width="24.85546875" bestFit="1" customWidth="1"/>
    <col min="2" max="2" width="12.7109375" bestFit="1" customWidth="1"/>
    <col min="3" max="3" width="14.7109375" customWidth="1"/>
    <col min="4" max="4" width="14.28515625" bestFit="1" customWidth="1"/>
    <col min="5" max="5" width="12.85546875" customWidth="1"/>
    <col min="6" max="6" width="16.85546875" bestFit="1" customWidth="1"/>
    <col min="7" max="7" width="14.7109375" bestFit="1" customWidth="1"/>
    <col min="8" max="8" width="17.7109375" bestFit="1" customWidth="1"/>
  </cols>
  <sheetData>
    <row r="2" spans="1:9" ht="42">
      <c r="A2" s="105" t="s">
        <v>280</v>
      </c>
      <c r="B2" s="106" t="s">
        <v>281</v>
      </c>
      <c r="C2" s="106" t="s">
        <v>283</v>
      </c>
      <c r="D2" s="106" t="s">
        <v>282</v>
      </c>
      <c r="E2" s="106" t="s">
        <v>284</v>
      </c>
      <c r="F2" s="106" t="s">
        <v>285</v>
      </c>
      <c r="G2" s="106" t="s">
        <v>286</v>
      </c>
      <c r="H2" s="105" t="s">
        <v>287</v>
      </c>
      <c r="I2" s="7"/>
    </row>
    <row r="3" spans="1:9">
      <c r="A3" s="57" t="s">
        <v>288</v>
      </c>
      <c r="B3" s="82">
        <v>5000</v>
      </c>
      <c r="C3" s="57">
        <v>3</v>
      </c>
      <c r="D3" s="57">
        <v>36</v>
      </c>
      <c r="E3" s="104">
        <v>9.5000000000000001E-2</v>
      </c>
      <c r="F3" s="107">
        <f>PMT(E3/12,D3,-B3)</f>
        <v>160.16474870391025</v>
      </c>
      <c r="G3" s="107">
        <f>D3*F3</f>
        <v>5765.9309533407686</v>
      </c>
      <c r="H3" s="107">
        <f>G3-B3</f>
        <v>765.93095334076861</v>
      </c>
    </row>
    <row r="4" spans="1:9">
      <c r="A4" s="57" t="s">
        <v>289</v>
      </c>
      <c r="B4" s="82">
        <v>2000</v>
      </c>
      <c r="C4" s="57">
        <v>4</v>
      </c>
      <c r="D4" s="57">
        <v>48</v>
      </c>
      <c r="E4" s="104">
        <v>0.1</v>
      </c>
      <c r="F4" s="107">
        <f t="shared" ref="F4:F7" si="0">PMT(E4/12,D4,-B4)</f>
        <v>50.725166869494572</v>
      </c>
      <c r="G4" s="107">
        <f t="shared" ref="G4:G7" si="1">D4*F4</f>
        <v>2434.8080097357397</v>
      </c>
      <c r="H4" s="107">
        <f t="shared" ref="H4:H7" si="2">G4-B4</f>
        <v>434.80800973573969</v>
      </c>
    </row>
    <row r="5" spans="1:9">
      <c r="A5" s="57" t="s">
        <v>290</v>
      </c>
      <c r="B5" s="82">
        <v>300000</v>
      </c>
      <c r="C5" s="57">
        <v>30</v>
      </c>
      <c r="D5" s="57">
        <v>360</v>
      </c>
      <c r="E5" s="104">
        <v>0.02</v>
      </c>
      <c r="F5" s="107">
        <f t="shared" si="0"/>
        <v>1108.8584180664282</v>
      </c>
      <c r="G5" s="107">
        <f t="shared" si="1"/>
        <v>399189.03050391411</v>
      </c>
      <c r="H5" s="107">
        <f t="shared" si="2"/>
        <v>99189.030503914109</v>
      </c>
    </row>
    <row r="6" spans="1:9">
      <c r="A6" s="57" t="s">
        <v>288</v>
      </c>
      <c r="B6" s="82">
        <v>3000</v>
      </c>
      <c r="C6" s="57">
        <v>2</v>
      </c>
      <c r="D6" s="57">
        <v>24</v>
      </c>
      <c r="E6" s="110">
        <v>0.05</v>
      </c>
      <c r="F6" s="107">
        <f t="shared" si="0"/>
        <v>131.61416920220478</v>
      </c>
      <c r="G6" s="107">
        <f t="shared" si="1"/>
        <v>3158.7400608529147</v>
      </c>
      <c r="H6" s="107">
        <f t="shared" si="2"/>
        <v>158.74006085291467</v>
      </c>
    </row>
    <row r="7" spans="1:9">
      <c r="A7" s="57" t="s">
        <v>289</v>
      </c>
      <c r="B7" s="82">
        <v>3000</v>
      </c>
      <c r="C7" s="57">
        <v>2</v>
      </c>
      <c r="D7" s="57">
        <v>24</v>
      </c>
      <c r="E7" s="109">
        <v>0.05</v>
      </c>
      <c r="F7" s="81">
        <f t="shared" si="0"/>
        <v>131.61416920220478</v>
      </c>
      <c r="G7" s="81">
        <f t="shared" si="1"/>
        <v>3158.7400608529147</v>
      </c>
      <c r="H7" s="81">
        <f t="shared" si="2"/>
        <v>158.74006085291467</v>
      </c>
    </row>
    <row r="9" spans="1:9">
      <c r="A9" s="114" t="s">
        <v>292</v>
      </c>
      <c r="B9" s="85"/>
    </row>
    <row r="10" spans="1:9">
      <c r="A10" s="115" t="s">
        <v>289</v>
      </c>
      <c r="B10" s="112">
        <f>AVERAGEIF(A3:A7,A10,F3:F7)</f>
        <v>91.169668035849668</v>
      </c>
    </row>
    <row r="11" spans="1:9">
      <c r="A11" s="7"/>
      <c r="B11" s="7"/>
    </row>
  </sheetData>
  <pageMargins left="0.7" right="0.7" top="0.75" bottom="0.75" header="0.3" footer="0.3"/>
  <pageSetup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66"/>
  </sheetPr>
  <dimension ref="A1:D15"/>
  <sheetViews>
    <sheetView workbookViewId="0">
      <selection activeCell="E36" sqref="E36"/>
    </sheetView>
  </sheetViews>
  <sheetFormatPr defaultRowHeight="15"/>
  <cols>
    <col min="1" max="1" width="33.85546875" bestFit="1" customWidth="1"/>
    <col min="2" max="2" width="20.28515625" bestFit="1" customWidth="1"/>
    <col min="3" max="3" width="20.85546875" bestFit="1" customWidth="1"/>
    <col min="4" max="4" width="21.28515625" bestFit="1" customWidth="1"/>
  </cols>
  <sheetData>
    <row r="1" spans="1:4" ht="21">
      <c r="A1" s="39" t="s">
        <v>211</v>
      </c>
      <c r="B1" s="39" t="s">
        <v>220</v>
      </c>
      <c r="C1" s="39" t="s">
        <v>221</v>
      </c>
      <c r="D1" s="39" t="s">
        <v>222</v>
      </c>
    </row>
    <row r="2" spans="1:4">
      <c r="A2" s="35" t="s">
        <v>213</v>
      </c>
      <c r="B2" s="36">
        <v>100</v>
      </c>
      <c r="C2" s="36">
        <v>100</v>
      </c>
      <c r="D2" s="36">
        <v>80</v>
      </c>
    </row>
    <row r="3" spans="1:4">
      <c r="A3" s="37" t="s">
        <v>95</v>
      </c>
      <c r="B3" s="38">
        <v>50</v>
      </c>
      <c r="C3" s="38">
        <v>60</v>
      </c>
      <c r="D3" s="38">
        <v>70</v>
      </c>
    </row>
    <row r="4" spans="1:4">
      <c r="A4" s="35" t="s">
        <v>96</v>
      </c>
      <c r="B4" s="36">
        <v>200</v>
      </c>
      <c r="C4" s="36">
        <v>250</v>
      </c>
      <c r="D4" s="36">
        <v>100</v>
      </c>
    </row>
    <row r="5" spans="1:4">
      <c r="A5" s="37" t="s">
        <v>97</v>
      </c>
      <c r="B5" s="38">
        <v>150</v>
      </c>
      <c r="C5" s="38">
        <v>100</v>
      </c>
      <c r="D5" s="38">
        <v>50</v>
      </c>
    </row>
    <row r="6" spans="1:4">
      <c r="A6" s="35" t="s">
        <v>98</v>
      </c>
      <c r="B6" s="36">
        <v>200</v>
      </c>
      <c r="C6" s="36">
        <v>100</v>
      </c>
      <c r="D6" s="36">
        <v>250</v>
      </c>
    </row>
    <row r="7" spans="1:4">
      <c r="A7" s="37" t="s">
        <v>99</v>
      </c>
      <c r="B7" s="38">
        <v>300</v>
      </c>
      <c r="C7" s="38">
        <v>300</v>
      </c>
      <c r="D7" s="38">
        <v>300</v>
      </c>
    </row>
    <row r="8" spans="1:4">
      <c r="A8" s="35" t="s">
        <v>100</v>
      </c>
      <c r="B8" s="36">
        <v>150</v>
      </c>
      <c r="C8" s="36">
        <v>150</v>
      </c>
      <c r="D8" s="36">
        <v>150</v>
      </c>
    </row>
    <row r="9" spans="1:4">
      <c r="A9" s="37" t="s">
        <v>101</v>
      </c>
      <c r="B9" s="38">
        <v>100</v>
      </c>
      <c r="C9" s="38">
        <v>100</v>
      </c>
      <c r="D9" s="38">
        <v>100</v>
      </c>
    </row>
    <row r="10" spans="1:4">
      <c r="A10" s="35" t="s">
        <v>102</v>
      </c>
      <c r="B10" s="36">
        <v>300</v>
      </c>
      <c r="C10" s="36">
        <v>300</v>
      </c>
      <c r="D10" s="36">
        <v>300</v>
      </c>
    </row>
    <row r="11" spans="1:4">
      <c r="A11" s="37" t="s">
        <v>103</v>
      </c>
      <c r="B11" s="38">
        <v>350</v>
      </c>
      <c r="C11" s="38">
        <v>250</v>
      </c>
      <c r="D11" s="38">
        <v>150</v>
      </c>
    </row>
    <row r="12" spans="1:4">
      <c r="A12" s="35" t="s">
        <v>104</v>
      </c>
      <c r="B12" s="36">
        <v>100</v>
      </c>
      <c r="C12" s="36">
        <v>200</v>
      </c>
      <c r="D12" s="36">
        <v>100</v>
      </c>
    </row>
    <row r="13" spans="1:4">
      <c r="A13" s="37" t="s">
        <v>105</v>
      </c>
      <c r="B13" s="38">
        <v>200</v>
      </c>
      <c r="C13" s="38">
        <v>170</v>
      </c>
      <c r="D13" s="38">
        <v>200</v>
      </c>
    </row>
    <row r="14" spans="1:4">
      <c r="A14" s="35" t="s">
        <v>106</v>
      </c>
      <c r="B14" s="36">
        <v>200</v>
      </c>
      <c r="C14" s="36">
        <v>150</v>
      </c>
      <c r="D14" s="36">
        <v>200</v>
      </c>
    </row>
    <row r="15" spans="1:4" ht="18.75">
      <c r="A15" s="33" t="s">
        <v>230</v>
      </c>
      <c r="B15" s="34">
        <f>SUM(B2:B14)</f>
        <v>2400</v>
      </c>
      <c r="C15" s="34">
        <f t="shared" ref="C15:D15" si="0">SUM(C2:C14)</f>
        <v>2230</v>
      </c>
      <c r="D15" s="34">
        <f t="shared" si="0"/>
        <v>2050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N53"/>
  <sheetViews>
    <sheetView workbookViewId="0">
      <selection activeCell="E42" sqref="E42:E43"/>
    </sheetView>
  </sheetViews>
  <sheetFormatPr defaultRowHeight="15"/>
  <cols>
    <col min="1" max="1" width="28.5703125" bestFit="1" customWidth="1"/>
    <col min="2" max="2" width="11.42578125" style="2" bestFit="1" customWidth="1"/>
    <col min="3" max="3" width="6.7109375" style="2" customWidth="1"/>
    <col min="4" max="4" width="17.5703125" bestFit="1" customWidth="1"/>
    <col min="5" max="5" width="14.5703125" bestFit="1" customWidth="1"/>
    <col min="6" max="6" width="13" bestFit="1" customWidth="1"/>
    <col min="7" max="7" width="31.28515625" bestFit="1" customWidth="1"/>
    <col min="8" max="8" width="33.28515625" bestFit="1" customWidth="1"/>
    <col min="9" max="9" width="20" bestFit="1" customWidth="1"/>
    <col min="10" max="10" width="14.7109375" bestFit="1" customWidth="1"/>
    <col min="11" max="11" width="22.42578125" bestFit="1" customWidth="1"/>
    <col min="12" max="12" width="13.7109375" bestFit="1" customWidth="1"/>
    <col min="13" max="13" width="17" bestFit="1" customWidth="1"/>
  </cols>
  <sheetData>
    <row r="1" spans="1:14" ht="18.75">
      <c r="A1" s="40" t="s">
        <v>0</v>
      </c>
      <c r="B1" s="69" t="s">
        <v>176</v>
      </c>
      <c r="C1" s="72"/>
      <c r="D1" s="70" t="s">
        <v>231</v>
      </c>
      <c r="E1" s="67" t="s">
        <v>232</v>
      </c>
      <c r="F1" s="67" t="s">
        <v>233</v>
      </c>
      <c r="G1" s="67" t="s">
        <v>234</v>
      </c>
      <c r="H1" s="67" t="s">
        <v>235</v>
      </c>
      <c r="I1" s="67" t="s">
        <v>236</v>
      </c>
      <c r="J1" s="67" t="s">
        <v>237</v>
      </c>
      <c r="K1" s="67" t="s">
        <v>238</v>
      </c>
      <c r="L1" s="67" t="s">
        <v>239</v>
      </c>
      <c r="M1" s="67" t="s">
        <v>240</v>
      </c>
      <c r="N1" s="26"/>
    </row>
    <row r="2" spans="1:14">
      <c r="A2" s="108" t="s">
        <v>2</v>
      </c>
      <c r="B2" s="3"/>
      <c r="C2" s="73"/>
      <c r="D2" s="71">
        <f>SUM(B3:B6)</f>
        <v>500</v>
      </c>
      <c r="E2" s="41">
        <f>SUM(B8:D9)</f>
        <v>100</v>
      </c>
      <c r="F2" s="41">
        <f>SUM(B11:B13)</f>
        <v>300</v>
      </c>
      <c r="G2" s="41">
        <f>SUM(B15:B17)</f>
        <v>130</v>
      </c>
      <c r="H2" s="41">
        <f>SUM(B19:B20)</f>
        <v>150</v>
      </c>
      <c r="I2" s="41">
        <f>SUM(B22:B25)</f>
        <v>650</v>
      </c>
      <c r="J2" s="41">
        <f>SUM(B27:B30)</f>
        <v>1000</v>
      </c>
      <c r="K2" s="41">
        <f>SUM(B32:B34)</f>
        <v>450</v>
      </c>
      <c r="L2" s="41">
        <f>SUM(B36:B40)</f>
        <v>250</v>
      </c>
      <c r="M2" s="41">
        <f>SUM(B42:B48)</f>
        <v>1400</v>
      </c>
    </row>
    <row r="3" spans="1:14">
      <c r="A3" s="3" t="s">
        <v>3</v>
      </c>
      <c r="B3" s="9">
        <v>100</v>
      </c>
      <c r="C3" s="68"/>
    </row>
    <row r="4" spans="1:14">
      <c r="A4" s="3" t="s">
        <v>4</v>
      </c>
      <c r="B4" s="9">
        <v>100</v>
      </c>
      <c r="C4" s="68"/>
    </row>
    <row r="5" spans="1:14">
      <c r="A5" s="3" t="s">
        <v>5</v>
      </c>
      <c r="B5" s="9">
        <v>100</v>
      </c>
      <c r="C5" s="68"/>
    </row>
    <row r="6" spans="1:14">
      <c r="A6" s="3" t="s">
        <v>6</v>
      </c>
      <c r="B6" s="9">
        <v>200</v>
      </c>
      <c r="C6" s="68"/>
    </row>
    <row r="7" spans="1:14">
      <c r="A7" s="108" t="s">
        <v>7</v>
      </c>
      <c r="B7" s="9"/>
      <c r="C7" s="68"/>
    </row>
    <row r="8" spans="1:14">
      <c r="A8" s="3" t="s">
        <v>8</v>
      </c>
      <c r="B8" s="9">
        <v>50</v>
      </c>
      <c r="C8" s="68"/>
    </row>
    <row r="9" spans="1:14">
      <c r="A9" s="3" t="s">
        <v>9</v>
      </c>
      <c r="B9" s="9">
        <v>50</v>
      </c>
      <c r="C9" s="68"/>
    </row>
    <row r="10" spans="1:14">
      <c r="A10" s="108" t="s">
        <v>10</v>
      </c>
      <c r="B10" s="9"/>
      <c r="C10" s="68"/>
    </row>
    <row r="11" spans="1:14">
      <c r="A11" s="3" t="s">
        <v>11</v>
      </c>
      <c r="B11" s="9">
        <v>100</v>
      </c>
      <c r="C11" s="68"/>
    </row>
    <row r="12" spans="1:14">
      <c r="A12" s="3" t="s">
        <v>12</v>
      </c>
      <c r="B12" s="9">
        <v>100</v>
      </c>
      <c r="C12" s="68"/>
    </row>
    <row r="13" spans="1:14">
      <c r="A13" s="3" t="s">
        <v>13</v>
      </c>
      <c r="B13" s="9">
        <v>100</v>
      </c>
      <c r="C13" s="68"/>
    </row>
    <row r="14" spans="1:14">
      <c r="A14" s="108" t="s">
        <v>14</v>
      </c>
      <c r="B14" s="9"/>
      <c r="C14" s="68"/>
    </row>
    <row r="15" spans="1:14" ht="26.25">
      <c r="A15" s="5" t="s">
        <v>15</v>
      </c>
      <c r="B15" s="9">
        <v>50</v>
      </c>
      <c r="C15" s="68"/>
    </row>
    <row r="16" spans="1:14" ht="26.25">
      <c r="A16" s="5" t="s">
        <v>16</v>
      </c>
      <c r="B16" s="9">
        <v>30</v>
      </c>
      <c r="C16" s="68"/>
    </row>
    <row r="17" spans="1:3" ht="26.25">
      <c r="A17" s="5" t="s">
        <v>17</v>
      </c>
      <c r="B17" s="9">
        <v>50</v>
      </c>
      <c r="C17" s="68"/>
    </row>
    <row r="18" spans="1:3">
      <c r="A18" s="108" t="s">
        <v>18</v>
      </c>
      <c r="B18" s="9"/>
      <c r="C18" s="68"/>
    </row>
    <row r="19" spans="1:3">
      <c r="A19" s="3" t="s">
        <v>19</v>
      </c>
      <c r="B19" s="9">
        <v>50</v>
      </c>
      <c r="C19" s="68"/>
    </row>
    <row r="20" spans="1:3" ht="26.25">
      <c r="A20" s="5" t="s">
        <v>20</v>
      </c>
      <c r="B20" s="9">
        <v>100</v>
      </c>
      <c r="C20" s="68"/>
    </row>
    <row r="21" spans="1:3">
      <c r="A21" s="108" t="s">
        <v>21</v>
      </c>
      <c r="B21" s="9"/>
      <c r="C21" s="68"/>
    </row>
    <row r="22" spans="1:3">
      <c r="A22" s="3" t="s">
        <v>22</v>
      </c>
      <c r="B22" s="9">
        <v>250</v>
      </c>
      <c r="C22" s="68"/>
    </row>
    <row r="23" spans="1:3">
      <c r="A23" s="3" t="s">
        <v>23</v>
      </c>
      <c r="B23" s="9">
        <v>200</v>
      </c>
      <c r="C23" s="68"/>
    </row>
    <row r="24" spans="1:3">
      <c r="A24" s="3" t="s">
        <v>24</v>
      </c>
      <c r="B24" s="9">
        <v>100</v>
      </c>
      <c r="C24" s="68"/>
    </row>
    <row r="25" spans="1:3">
      <c r="A25" s="3" t="s">
        <v>25</v>
      </c>
      <c r="B25" s="9">
        <v>100</v>
      </c>
      <c r="C25" s="68"/>
    </row>
    <row r="26" spans="1:3">
      <c r="A26" s="108" t="s">
        <v>26</v>
      </c>
      <c r="B26" s="9"/>
      <c r="C26" s="68"/>
    </row>
    <row r="27" spans="1:3">
      <c r="A27" s="3" t="s">
        <v>27</v>
      </c>
      <c r="B27" s="9">
        <v>250</v>
      </c>
      <c r="C27" s="68"/>
    </row>
    <row r="28" spans="1:3">
      <c r="A28" s="3" t="s">
        <v>28</v>
      </c>
      <c r="B28" s="9">
        <v>250</v>
      </c>
      <c r="C28" s="68"/>
    </row>
    <row r="29" spans="1:3">
      <c r="A29" s="3" t="s">
        <v>29</v>
      </c>
      <c r="B29" s="9">
        <v>250</v>
      </c>
      <c r="C29" s="68"/>
    </row>
    <row r="30" spans="1:3">
      <c r="A30" s="3" t="s">
        <v>30</v>
      </c>
      <c r="B30" s="9">
        <v>250</v>
      </c>
      <c r="C30" s="68"/>
    </row>
    <row r="31" spans="1:3">
      <c r="A31" s="108" t="s">
        <v>31</v>
      </c>
      <c r="B31" s="9"/>
      <c r="C31" s="68"/>
    </row>
    <row r="32" spans="1:3">
      <c r="A32" s="3" t="s">
        <v>32</v>
      </c>
      <c r="B32" s="9">
        <v>150</v>
      </c>
      <c r="C32" s="68"/>
    </row>
    <row r="33" spans="1:3">
      <c r="A33" s="3" t="s">
        <v>33</v>
      </c>
      <c r="B33" s="9">
        <v>150</v>
      </c>
      <c r="C33" s="68"/>
    </row>
    <row r="34" spans="1:3" ht="26.25">
      <c r="A34" s="5" t="s">
        <v>34</v>
      </c>
      <c r="B34" s="9">
        <v>150</v>
      </c>
      <c r="C34" s="68"/>
    </row>
    <row r="35" spans="1:3">
      <c r="A35" s="80" t="s">
        <v>35</v>
      </c>
      <c r="B35" s="9"/>
      <c r="C35" s="68"/>
    </row>
    <row r="36" spans="1:3">
      <c r="A36" s="3" t="s">
        <v>36</v>
      </c>
      <c r="B36" s="9">
        <v>50</v>
      </c>
      <c r="C36" s="68"/>
    </row>
    <row r="37" spans="1:3">
      <c r="A37" s="3" t="s">
        <v>37</v>
      </c>
      <c r="B37" s="9">
        <v>50</v>
      </c>
      <c r="C37" s="68"/>
    </row>
    <row r="38" spans="1:3">
      <c r="A38" s="3" t="s">
        <v>38</v>
      </c>
      <c r="B38" s="9">
        <v>50</v>
      </c>
      <c r="C38" s="68"/>
    </row>
    <row r="39" spans="1:3">
      <c r="A39" s="3" t="s">
        <v>39</v>
      </c>
      <c r="B39" s="9">
        <v>50</v>
      </c>
      <c r="C39" s="68"/>
    </row>
    <row r="40" spans="1:3">
      <c r="A40" s="3" t="s">
        <v>40</v>
      </c>
      <c r="B40" s="9">
        <v>50</v>
      </c>
      <c r="C40" s="68"/>
    </row>
    <row r="41" spans="1:3">
      <c r="A41" s="108" t="s">
        <v>41</v>
      </c>
      <c r="B41" s="9"/>
      <c r="C41" s="68"/>
    </row>
    <row r="42" spans="1:3">
      <c r="A42" s="3" t="s">
        <v>42</v>
      </c>
      <c r="B42" s="9">
        <v>200</v>
      </c>
      <c r="C42" s="68"/>
    </row>
    <row r="43" spans="1:3">
      <c r="A43" s="3" t="s">
        <v>43</v>
      </c>
      <c r="B43" s="9">
        <v>200</v>
      </c>
      <c r="C43" s="68"/>
    </row>
    <row r="44" spans="1:3">
      <c r="A44" s="3" t="s">
        <v>44</v>
      </c>
      <c r="B44" s="9">
        <v>200</v>
      </c>
      <c r="C44" s="68"/>
    </row>
    <row r="45" spans="1:3">
      <c r="A45" s="3" t="s">
        <v>45</v>
      </c>
      <c r="B45" s="9">
        <v>200</v>
      </c>
      <c r="C45" s="68"/>
    </row>
    <row r="46" spans="1:3">
      <c r="A46" s="3" t="s">
        <v>46</v>
      </c>
      <c r="B46" s="9">
        <v>200</v>
      </c>
      <c r="C46" s="68"/>
    </row>
    <row r="47" spans="1:3">
      <c r="A47" s="3" t="s">
        <v>47</v>
      </c>
      <c r="B47" s="9">
        <v>200</v>
      </c>
      <c r="C47" s="68"/>
    </row>
    <row r="48" spans="1:3">
      <c r="A48" s="3" t="s">
        <v>48</v>
      </c>
      <c r="B48" s="9">
        <v>200</v>
      </c>
      <c r="C48" s="68"/>
    </row>
    <row r="49" spans="1:3">
      <c r="A49" s="7"/>
      <c r="B49" s="127"/>
      <c r="C49" s="127"/>
    </row>
    <row r="50" spans="1:3">
      <c r="A50" s="7"/>
      <c r="B50" s="128"/>
      <c r="C50" s="128"/>
    </row>
    <row r="51" spans="1:3">
      <c r="A51" s="7"/>
      <c r="B51" s="128"/>
      <c r="C51" s="128"/>
    </row>
    <row r="52" spans="1:3">
      <c r="A52" s="7"/>
      <c r="B52" s="128"/>
      <c r="C52" s="128"/>
    </row>
    <row r="53" spans="1:3">
      <c r="B53" s="12"/>
      <c r="C53" s="12"/>
    </row>
  </sheetData>
  <pageMargins left="0.7" right="0.7" top="0.75" bottom="0.75" header="0.3" footer="0.3"/>
  <pageSetup orientation="portrait" horizontalDpi="300" verticalDpi="0" r:id="rId1"/>
  <ignoredErrors>
    <ignoredError sqref="F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Inventory</vt:lpstr>
      <vt:lpstr>Sheet2</vt:lpstr>
      <vt:lpstr>Sheet3</vt:lpstr>
      <vt:lpstr>Vendors- 1st Quarter Expenses</vt:lpstr>
      <vt:lpstr>Customers</vt:lpstr>
      <vt:lpstr>Employees</vt:lpstr>
      <vt:lpstr>Bank Loans- </vt:lpstr>
      <vt:lpstr>Chart 1</vt:lpstr>
      <vt:lpstr>Chart 2</vt:lpstr>
      <vt:lpstr>Additional Functions used</vt:lpstr>
      <vt:lpstr>'Vendors- 1st Quarter Expenses'!Criteria</vt:lpstr>
      <vt:lpstr>'Vendors- 1st Quarter Expenses'!Extract</vt:lpstr>
      <vt:lpstr>Inventory!Print_Titles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2010-05-24T19:30:43Z</dcterms:created>
  <dcterms:modified xsi:type="dcterms:W3CDTF">2010-05-27T16:31:49Z</dcterms:modified>
</cp:coreProperties>
</file>